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760" activeTab="0"/>
  </bookViews>
  <sheets>
    <sheet name="PKSS" sheetId="1" r:id="rId1"/>
    <sheet name="RESNER" sheetId="2" r:id="rId2"/>
  </sheets>
  <definedNames/>
  <calcPr fullCalcOnLoad="1"/>
</workbook>
</file>

<file path=xl/sharedStrings.xml><?xml version="1.0" encoding="utf-8"?>
<sst xmlns="http://schemas.openxmlformats.org/spreadsheetml/2006/main" count="225" uniqueCount="145">
  <si>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</si>
  <si>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</si>
  <si>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</si>
  <si>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</si>
  <si>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</si>
  <si>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</si>
  <si>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</si>
  <si>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</si>
  <si>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</si>
  <si>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</si>
  <si>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</si>
  <si>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</si>
  <si>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</si>
  <si>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</si>
  <si>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</si>
  <si>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</si>
  <si>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</si>
  <si>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</si>
  <si>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</si>
  <si>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</si>
  <si>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</si>
  <si>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</si>
  <si>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</si>
  <si>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</si>
  <si>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</si>
  <si>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</si>
  <si>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</si>
  <si>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</si>
  <si>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</si>
  <si>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</si>
  <si>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</si>
  <si>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</si>
  <si>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</si>
  <si>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</si>
  <si>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</si>
  <si>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</si>
  <si>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</si>
  <si>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</si>
  <si>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</si>
  <si>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</si>
  <si>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</si>
  <si>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</si>
  <si>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</si>
  <si>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</si>
  <si>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</si>
  <si>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</si>
  <si>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</si>
  <si>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</si>
  <si>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</si>
  <si>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</si>
  <si>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</si>
  <si>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</si>
  <si>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</si>
  <si>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</si>
  <si>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</si>
  <si>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</si>
  <si>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</si>
  <si>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</si>
  <si>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</si>
  <si>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</si>
  <si>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</si>
  <si>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</si>
  <si>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</si>
  <si>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</si>
  <si>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</si>
  <si>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</si>
  <si>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</si>
  <si>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</si>
  <si>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</si>
  <si>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</si>
  <si>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</si>
  <si>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</si>
  <si>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</si>
  <si>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</si>
  <si>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</si>
  <si>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</si>
  <si>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</si>
  <si>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</si>
  <si>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</si>
  <si>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</si>
  <si>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</si>
  <si>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</si>
  <si>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</si>
  <si>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</si>
  <si>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</si>
  <si>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</si>
  <si>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</si>
  <si>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</si>
  <si>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</si>
  <si>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</si>
  <si>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</si>
  <si>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</si>
  <si>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</si>
  <si>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</si>
  <si>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</si>
  <si>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</si>
  <si>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</si>
  <si>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</si>
  <si>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</si>
  <si>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</si>
  <si>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</si>
  <si>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</si>
  <si>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</si>
  <si>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</si>
  <si>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</si>
  <si>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</si>
  <si>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</si>
  <si>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</si>
  <si>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</si>
  <si>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</si>
  <si>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</si>
  <si>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</si>
  <si>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</si>
  <si>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</si>
  <si>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</si>
  <si>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</si>
  <si>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</si>
  <si>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</si>
  <si>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</si>
  <si>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</si>
  <si>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Врста материје</t>
  </si>
  <si>
    <t>Укупан број нерешених предмета</t>
  </si>
  <si>
    <t>ТРАЈАЊЕ ПОСТУПКА</t>
  </si>
  <si>
    <t>До 3 месеца</t>
  </si>
  <si>
    <t>Од 3 месеца до 6 месеци</t>
  </si>
  <si>
    <t>Од 6 месеци до 12 месеци</t>
  </si>
  <si>
    <t>Преко 12 месеци</t>
  </si>
  <si>
    <t>ИПРЗ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</si>
  <si>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</si>
  <si>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</si>
  <si>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</si>
  <si>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</si>
  <si>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</si>
  <si>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1-5</t>
  </si>
  <si>
    <t>ИЗВЕШТАЈ О РАДУ СУДА ЗА ПЕРИОД ОД 01.01.2018. ДО 30.06.2018. ГОДИНЕ</t>
  </si>
  <si>
    <t>ИЗВЕШТАЈ О БРОЈУ НЕРЕШЕНИХ ПРЕДМЕТА ЗА ПЕРИОД ОД 01.01.2018. ДО 30.06.2018. - ПРЕМА ДАТУМУ ПРИЈЕМА</t>
  </si>
  <si>
    <t>ИЗВЕШТАЈ О БРОЈУ РЕШЕНИХ ПРЕДМЕТА ЗА ПЕРИОД ОД 01.01.2018. ДО 30.06.2018. - ПРЕМА ДАТУМУ ПРИЈЕМА</t>
  </si>
  <si>
    <t>Застарелост на дан 30.06.2018.</t>
  </si>
  <si>
    <t>ПРн</t>
  </si>
  <si>
    <t>ПРМн</t>
  </si>
  <si>
    <t>Укупно од 1-6</t>
  </si>
  <si>
    <t>Укупно од 1-7</t>
  </si>
  <si>
    <t>Укупно од 8-9</t>
  </si>
  <si>
    <t>Укупно од 1-10</t>
  </si>
  <si>
    <t>Милица Ђорђевић Вељковић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</si>
</sst>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</numFmts>
  <fonts count="49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3" fillId="0" borderId="0" xfId="58" applyFont="1" applyBorder="1" applyAlignment="1" applyProtection="1">
      <alignment vertical="center"/>
      <protection/>
    </xf>
    <xf numFmtId="0" fontId="13" fillId="0" borderId="0" xfId="58" applyFont="1" applyBorder="1" applyAlignment="1" applyProtection="1">
      <alignment horizontal="center" vertical="center"/>
      <protection/>
    </xf>
    <xf numFmtId="0" fontId="32" fillId="0" borderId="0" xfId="58" applyProtection="1">
      <alignment/>
      <protection/>
    </xf>
    <xf numFmtId="0" fontId="13" fillId="0" borderId="0" xfId="58" applyFont="1" applyFill="1" applyBorder="1" applyAlignment="1" applyProtection="1">
      <alignment vertical="center"/>
      <protection/>
    </xf>
    <xf numFmtId="0" fontId="9" fillId="33" borderId="12" xfId="58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 applyBorder="1" applyAlignment="1" applyProtection="1">
      <alignment horizontal="center" vertical="center" wrapText="1"/>
      <protection/>
    </xf>
    <xf numFmtId="0" fontId="13" fillId="0" borderId="12" xfId="58" applyFont="1" applyBorder="1" applyAlignment="1" applyProtection="1">
      <alignment horizontal="center" vertical="center"/>
      <protection/>
    </xf>
    <xf numFmtId="0" fontId="13" fillId="0" borderId="12" xfId="58" applyFont="1" applyBorder="1" applyAlignment="1" applyProtection="1">
      <alignment horizontal="center" vertical="center" wrapText="1"/>
      <protection/>
    </xf>
    <xf numFmtId="3" fontId="9" fillId="0" borderId="0" xfId="58" applyNumberFormat="1" applyFont="1" applyBorder="1" applyAlignment="1" applyProtection="1">
      <alignment horizontal="center" vertical="center"/>
      <protection/>
    </xf>
    <xf numFmtId="3" fontId="10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12" xfId="58" applyFont="1" applyFill="1" applyBorder="1" applyAlignment="1" applyProtection="1">
      <alignment horizontal="center" vertical="center"/>
      <protection/>
    </xf>
    <xf numFmtId="0" fontId="13" fillId="0" borderId="13" xfId="58" applyFont="1" applyFill="1" applyBorder="1" applyAlignment="1" applyProtection="1">
      <alignment horizontal="center" vertical="center"/>
      <protection/>
    </xf>
    <xf numFmtId="0" fontId="13" fillId="33" borderId="12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9" fillId="0" borderId="12" xfId="58" applyNumberFormat="1" applyFont="1" applyBorder="1" applyAlignment="1" applyProtection="1">
      <alignment horizontal="right" vertical="center"/>
      <protection locked="0"/>
    </xf>
    <xf numFmtId="0" fontId="9" fillId="0" borderId="12" xfId="58" applyFont="1" applyBorder="1" applyAlignment="1" applyProtection="1">
      <alignment horizontal="right" vertical="center"/>
      <protection locked="0"/>
    </xf>
    <xf numFmtId="3" fontId="10" fillId="33" borderId="12" xfId="58" applyNumberFormat="1" applyFont="1" applyFill="1" applyBorder="1" applyAlignment="1" applyProtection="1">
      <alignment horizontal="right" vertical="center"/>
      <protection/>
    </xf>
    <xf numFmtId="3" fontId="9" fillId="0" borderId="12" xfId="58" applyNumberFormat="1" applyFont="1" applyFill="1" applyBorder="1" applyAlignment="1" applyProtection="1">
      <alignment horizontal="right" vertical="center"/>
      <protection locked="0"/>
    </xf>
    <xf numFmtId="3" fontId="9" fillId="0" borderId="14" xfId="58" applyNumberFormat="1" applyFont="1" applyBorder="1" applyAlignment="1" applyProtection="1">
      <alignment horizontal="right" vertical="center"/>
      <protection locked="0"/>
    </xf>
    <xf numFmtId="0" fontId="9" fillId="0" borderId="12" xfId="58" applyFont="1" applyFill="1" applyBorder="1" applyAlignment="1" applyProtection="1">
      <alignment horizontal="right" vertical="center"/>
      <protection locked="0"/>
    </xf>
    <xf numFmtId="3" fontId="9" fillId="33" borderId="12" xfId="58" applyNumberFormat="1" applyFont="1" applyFill="1" applyBorder="1" applyAlignment="1" applyProtection="1">
      <alignment horizontal="right" vertical="center"/>
      <protection/>
    </xf>
    <xf numFmtId="0" fontId="9" fillId="33" borderId="12" xfId="58" applyFont="1" applyFill="1" applyBorder="1" applyAlignment="1" applyProtection="1">
      <alignment horizontal="right" vertical="center"/>
      <protection/>
    </xf>
    <xf numFmtId="3" fontId="9" fillId="33" borderId="14" xfId="58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wrapText="1"/>
      <protection locked="0"/>
    </xf>
    <xf numFmtId="0" fontId="0" fillId="0" borderId="19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20" xfId="0" applyNumberFormat="1" applyFont="1" applyFill="1" applyBorder="1" applyAlignment="1" applyProtection="1">
      <alignment horizontal="left" vertical="center" wrapText="1"/>
      <protection/>
    </xf>
    <xf numFmtId="0" fontId="3" fillId="34" borderId="21" xfId="0" applyNumberFormat="1" applyFont="1" applyFill="1" applyBorder="1" applyAlignment="1" applyProtection="1">
      <alignment horizontal="left" vertical="center" wrapText="1"/>
      <protection/>
    </xf>
    <xf numFmtId="0" fontId="3" fillId="34" borderId="22" xfId="0" applyNumberFormat="1" applyFont="1" applyFill="1" applyBorder="1" applyAlignment="1" applyProtection="1">
      <alignment horizontal="left" vertical="center" wrapText="1"/>
      <protection/>
    </xf>
    <xf numFmtId="0" fontId="3" fillId="34" borderId="23" xfId="0" applyNumberFormat="1" applyFont="1" applyFill="1" applyBorder="1" applyAlignment="1" applyProtection="1">
      <alignment horizontal="left" vertical="center" wrapText="1"/>
      <protection/>
    </xf>
    <xf numFmtId="0" fontId="3" fillId="34" borderId="24" xfId="0" applyNumberFormat="1" applyFont="1" applyFill="1" applyBorder="1" applyAlignment="1" applyProtection="1">
      <alignment horizontal="left" vertical="center" wrapText="1"/>
      <protection/>
    </xf>
    <xf numFmtId="0" fontId="3" fillId="34" borderId="25" xfId="0" applyNumberFormat="1" applyFont="1" applyFill="1" applyBorder="1" applyAlignment="1" applyProtection="1">
      <alignment horizontal="left" vertical="center" wrapText="1"/>
      <protection/>
    </xf>
    <xf numFmtId="0" fontId="14" fillId="33" borderId="26" xfId="58" applyFont="1" applyFill="1" applyBorder="1" applyAlignment="1" applyProtection="1">
      <alignment horizontal="center" vertical="center"/>
      <protection/>
    </xf>
    <xf numFmtId="0" fontId="14" fillId="33" borderId="13" xfId="58" applyFont="1" applyFill="1" applyBorder="1" applyAlignment="1" applyProtection="1">
      <alignment horizontal="center" vertical="center"/>
      <protection/>
    </xf>
    <xf numFmtId="0" fontId="14" fillId="0" borderId="0" xfId="58" applyFont="1" applyBorder="1" applyAlignment="1" applyProtection="1">
      <alignment horizontal="center" vertical="center"/>
      <protection/>
    </xf>
    <xf numFmtId="0" fontId="14" fillId="0" borderId="23" xfId="58" applyFont="1" applyBorder="1" applyAlignment="1" applyProtection="1">
      <alignment horizontal="center" vertical="center"/>
      <protection/>
    </xf>
    <xf numFmtId="0" fontId="14" fillId="0" borderId="12" xfId="58" applyFont="1" applyBorder="1" applyAlignment="1" applyProtection="1">
      <alignment horizontal="center" vertical="center"/>
      <protection/>
    </xf>
    <xf numFmtId="0" fontId="9" fillId="33" borderId="12" xfId="58" applyFont="1" applyFill="1" applyBorder="1" applyAlignment="1" applyProtection="1">
      <alignment horizontal="center" vertical="center" textRotation="90"/>
      <protection/>
    </xf>
    <xf numFmtId="0" fontId="13" fillId="33" borderId="12" xfId="58" applyFont="1" applyFill="1" applyBorder="1" applyAlignment="1" applyProtection="1">
      <alignment horizontal="center" vertical="center" wrapText="1"/>
      <protection/>
    </xf>
    <xf numFmtId="0" fontId="13" fillId="33" borderId="12" xfId="58" applyFont="1" applyFill="1" applyBorder="1" applyAlignment="1" applyProtection="1">
      <alignment horizontal="center" vertical="center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17" xfId="58" applyFont="1" applyFill="1" applyBorder="1" applyAlignment="1" applyProtection="1">
      <alignment horizontal="left" vertical="center"/>
      <protection/>
    </xf>
    <xf numFmtId="0" fontId="12" fillId="0" borderId="18" xfId="58" applyFont="1" applyFill="1" applyBorder="1" applyAlignment="1" applyProtection="1">
      <alignment horizontal="left" vertical="center"/>
      <protection/>
    </xf>
    <xf numFmtId="0" fontId="12" fillId="0" borderId="19" xfId="58" applyFont="1" applyFill="1" applyBorder="1" applyAlignment="1" applyProtection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51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E15" sqref="E15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27" ht="21.75" customHeight="1" thickBot="1">
      <c r="A1" s="67" t="s">
        <v>105</v>
      </c>
      <c r="B1" s="67"/>
      <c r="C1" s="67"/>
      <c r="D1" s="67"/>
      <c r="E1" s="67"/>
      <c r="F1" s="67"/>
      <c r="G1" s="7"/>
      <c r="AA1" s="2">
        <f>""</f>
      </c>
    </row>
    <row r="2" spans="1:8" ht="18.75" thickBot="1">
      <c r="A2" s="68" t="s">
        <v>70</v>
      </c>
      <c r="B2" s="69"/>
      <c r="C2" s="70"/>
      <c r="D2" s="70"/>
      <c r="E2" s="70"/>
      <c r="F2" s="70"/>
      <c r="G2" s="70"/>
      <c r="H2" s="71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134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72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63" t="s">
        <v>5</v>
      </c>
      <c r="B5" s="63" t="s">
        <v>30</v>
      </c>
      <c r="C5" s="63"/>
      <c r="D5" s="63" t="s">
        <v>9</v>
      </c>
      <c r="E5" s="63" t="s">
        <v>27</v>
      </c>
      <c r="F5" s="63"/>
      <c r="G5" s="64"/>
      <c r="H5" s="63" t="s">
        <v>29</v>
      </c>
      <c r="I5" s="64"/>
      <c r="J5" s="63" t="s">
        <v>1</v>
      </c>
      <c r="K5" s="75" t="s">
        <v>24</v>
      </c>
      <c r="L5" s="63" t="s">
        <v>20</v>
      </c>
      <c r="M5" s="64"/>
      <c r="N5" s="64"/>
      <c r="O5" s="64"/>
      <c r="P5" s="64"/>
      <c r="Q5" s="64"/>
      <c r="R5" s="63" t="s">
        <v>0</v>
      </c>
      <c r="S5" s="63" t="s">
        <v>22</v>
      </c>
      <c r="T5" s="63"/>
      <c r="U5" s="64"/>
      <c r="V5" s="63" t="s">
        <v>19</v>
      </c>
      <c r="W5" s="64"/>
      <c r="X5" s="63" t="s">
        <v>17</v>
      </c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3"/>
      <c r="AK5" s="3"/>
      <c r="AL5" s="3"/>
      <c r="AM5" s="3"/>
    </row>
    <row r="6" spans="1:40" ht="21.75" customHeight="1">
      <c r="A6" s="66"/>
      <c r="B6" s="63" t="s">
        <v>89</v>
      </c>
      <c r="C6" s="63" t="s">
        <v>88</v>
      </c>
      <c r="D6" s="64"/>
      <c r="E6" s="63" t="s">
        <v>25</v>
      </c>
      <c r="F6" s="63" t="s">
        <v>98</v>
      </c>
      <c r="G6" s="63" t="s">
        <v>99</v>
      </c>
      <c r="H6" s="63" t="s">
        <v>25</v>
      </c>
      <c r="I6" s="63" t="s">
        <v>26</v>
      </c>
      <c r="J6" s="65"/>
      <c r="K6" s="76"/>
      <c r="L6" s="63" t="s">
        <v>7</v>
      </c>
      <c r="M6" s="63" t="s">
        <v>31</v>
      </c>
      <c r="N6" s="63" t="s">
        <v>13</v>
      </c>
      <c r="O6" s="63" t="s">
        <v>10</v>
      </c>
      <c r="P6" s="63" t="s">
        <v>98</v>
      </c>
      <c r="Q6" s="63" t="s">
        <v>99</v>
      </c>
      <c r="R6" s="64"/>
      <c r="S6" s="63" t="s">
        <v>28</v>
      </c>
      <c r="T6" s="63" t="s">
        <v>98</v>
      </c>
      <c r="U6" s="75" t="s">
        <v>99</v>
      </c>
      <c r="V6" s="63" t="s">
        <v>25</v>
      </c>
      <c r="W6" s="63" t="s">
        <v>100</v>
      </c>
      <c r="X6" s="63" t="s">
        <v>12</v>
      </c>
      <c r="Y6" s="63" t="s">
        <v>3</v>
      </c>
      <c r="Z6" s="64"/>
      <c r="AA6" s="63" t="s">
        <v>8</v>
      </c>
      <c r="AB6" s="64"/>
      <c r="AC6" s="63" t="s">
        <v>6</v>
      </c>
      <c r="AD6" s="64"/>
      <c r="AE6" s="63" t="s">
        <v>21</v>
      </c>
      <c r="AF6" s="64"/>
      <c r="AG6" s="63" t="s">
        <v>16</v>
      </c>
      <c r="AH6" s="63" t="s">
        <v>2</v>
      </c>
      <c r="AI6" s="25" t="s">
        <v>11</v>
      </c>
      <c r="AJ6" s="74" t="s">
        <v>15</v>
      </c>
      <c r="AK6" s="63" t="s">
        <v>14</v>
      </c>
      <c r="AL6" s="63" t="s">
        <v>23</v>
      </c>
      <c r="AM6" s="63" t="s">
        <v>101</v>
      </c>
      <c r="AN6" s="63" t="s">
        <v>102</v>
      </c>
    </row>
    <row r="7" spans="1:40" ht="62.25" customHeight="1">
      <c r="A7" s="66"/>
      <c r="B7" s="63"/>
      <c r="C7" s="63"/>
      <c r="D7" s="65"/>
      <c r="E7" s="65"/>
      <c r="F7" s="65"/>
      <c r="G7" s="63"/>
      <c r="H7" s="65"/>
      <c r="I7" s="65"/>
      <c r="J7" s="65"/>
      <c r="K7" s="77"/>
      <c r="L7" s="65"/>
      <c r="M7" s="65"/>
      <c r="N7" s="65"/>
      <c r="O7" s="65"/>
      <c r="P7" s="65"/>
      <c r="Q7" s="63"/>
      <c r="R7" s="65"/>
      <c r="S7" s="65"/>
      <c r="T7" s="65"/>
      <c r="U7" s="75"/>
      <c r="V7" s="65"/>
      <c r="W7" s="65"/>
      <c r="X7" s="64"/>
      <c r="Y7" s="25" t="s">
        <v>18</v>
      </c>
      <c r="Z7" s="25" t="s">
        <v>4</v>
      </c>
      <c r="AA7" s="25" t="s">
        <v>18</v>
      </c>
      <c r="AB7" s="25" t="s">
        <v>4</v>
      </c>
      <c r="AC7" s="25" t="s">
        <v>18</v>
      </c>
      <c r="AD7" s="26" t="s">
        <v>4</v>
      </c>
      <c r="AE7" s="25" t="s">
        <v>18</v>
      </c>
      <c r="AF7" s="25" t="s">
        <v>4</v>
      </c>
      <c r="AG7" s="65"/>
      <c r="AH7" s="64"/>
      <c r="AI7" s="25" t="s">
        <v>4</v>
      </c>
      <c r="AJ7" s="66"/>
      <c r="AK7" s="66"/>
      <c r="AL7" s="66"/>
      <c r="AM7" s="66"/>
      <c r="AN7" s="66"/>
    </row>
    <row r="8" spans="1:40" ht="19.5" customHeight="1">
      <c r="A8" s="53">
        <v>1</v>
      </c>
      <c r="B8" s="55" t="s">
        <v>78</v>
      </c>
      <c r="C8" s="18" t="s">
        <v>76</v>
      </c>
      <c r="D8" s="10">
        <v>11</v>
      </c>
      <c r="E8" s="10">
        <v>428</v>
      </c>
      <c r="F8" s="10"/>
      <c r="G8" s="10"/>
      <c r="H8" s="10">
        <v>257</v>
      </c>
      <c r="I8" s="10">
        <v>242</v>
      </c>
      <c r="J8" s="15">
        <f>IF((D8=0),"",((H8/D8)/6))</f>
        <v>3.893939393939394</v>
      </c>
      <c r="K8" s="16">
        <f>E8+H8</f>
        <v>685</v>
      </c>
      <c r="L8" s="10">
        <v>301</v>
      </c>
      <c r="M8" s="10">
        <v>41</v>
      </c>
      <c r="N8" s="16">
        <f>L8+M8</f>
        <v>342</v>
      </c>
      <c r="O8" s="10"/>
      <c r="P8" s="10"/>
      <c r="Q8" s="10"/>
      <c r="R8" s="15">
        <f>IF((D8=0),"",((N8/D8)/6))</f>
        <v>5.181818181818182</v>
      </c>
      <c r="S8" s="10">
        <v>343</v>
      </c>
      <c r="T8" s="10"/>
      <c r="U8" s="10"/>
      <c r="V8" s="15">
        <f>IF((D8=0),"",(S8/D8))</f>
        <v>31.181818181818183</v>
      </c>
      <c r="W8" s="15">
        <f>IF((D8=0),"",(T8/D8))</f>
        <v>0</v>
      </c>
      <c r="X8" s="17">
        <f>Y8+AA8+AC8+AE8</f>
        <v>46</v>
      </c>
      <c r="Y8" s="10">
        <v>29</v>
      </c>
      <c r="Z8" s="11">
        <f>IF((X8=0),"",((Y8/X8)*100))</f>
        <v>63.04347826086957</v>
      </c>
      <c r="AA8" s="10">
        <v>2</v>
      </c>
      <c r="AB8" s="11">
        <f>IF((X8=0),"",((AA8/X8)*100))</f>
        <v>4.3478260869565215</v>
      </c>
      <c r="AC8" s="10">
        <v>15</v>
      </c>
      <c r="AD8" s="11">
        <f>IF((X8=0),"",((AC8/X8)*100))</f>
        <v>32.608695652173914</v>
      </c>
      <c r="AE8" s="10"/>
      <c r="AF8" s="11">
        <f>IF((X8=0),"",((AE8/X8)*100))</f>
        <v>0</v>
      </c>
      <c r="AG8" s="11">
        <f>IF((H8=0),"",((N8/H8)*100))</f>
        <v>133.07392996108948</v>
      </c>
      <c r="AH8" s="11">
        <f>IF((K8=0),"",((N8/K8)*100))</f>
        <v>49.92700729927007</v>
      </c>
      <c r="AI8" s="11">
        <f>IF((N8=0),"",((((N8-AA8)-AC8)/N8)*100))</f>
        <v>95.02923976608187</v>
      </c>
      <c r="AJ8" s="22">
        <f>IF((H8=0),"",((S8*6)/H8))</f>
        <v>8.007782101167315</v>
      </c>
      <c r="AK8" s="22">
        <f>IF((L8=0),"",((L8/N8)*100))</f>
        <v>88.01169590643275</v>
      </c>
      <c r="AL8" s="22">
        <f>IF((M8=0),"",((M8/N8)*100))</f>
        <v>11.988304093567251</v>
      </c>
      <c r="AM8" s="22">
        <f>IF((N8=0),"",((Q8/N8)*100))</f>
        <v>0</v>
      </c>
      <c r="AN8" s="22">
        <f>IF((D8=0),"",((K8/D8/6)))</f>
        <v>10.378787878787879</v>
      </c>
    </row>
    <row r="9" spans="1:40" ht="19.5" customHeight="1">
      <c r="A9" s="54"/>
      <c r="B9" s="56"/>
      <c r="C9" s="18" t="s">
        <v>138</v>
      </c>
      <c r="D9" s="10">
        <v>11</v>
      </c>
      <c r="E9" s="10"/>
      <c r="F9" s="10"/>
      <c r="G9" s="10"/>
      <c r="H9" s="10">
        <v>38</v>
      </c>
      <c r="I9" s="10">
        <v>38</v>
      </c>
      <c r="J9" s="15">
        <f aca="true" t="shared" si="0" ref="J9:J29">IF((D9=0),"",((H9/D9)/6))</f>
        <v>0.5757575757575758</v>
      </c>
      <c r="K9" s="16">
        <f aca="true" t="shared" si="1" ref="K9:K29">E9+H9</f>
        <v>38</v>
      </c>
      <c r="L9" s="10">
        <v>37</v>
      </c>
      <c r="M9" s="10"/>
      <c r="N9" s="16">
        <f aca="true" t="shared" si="2" ref="N9:N29">L9+M9</f>
        <v>37</v>
      </c>
      <c r="O9" s="10"/>
      <c r="P9" s="10"/>
      <c r="Q9" s="10"/>
      <c r="R9" s="15">
        <f aca="true" t="shared" si="3" ref="R9:R29">IF((D9=0),"",((N9/D9)/6))</f>
        <v>0.5606060606060607</v>
      </c>
      <c r="S9" s="10">
        <v>1</v>
      </c>
      <c r="T9" s="10"/>
      <c r="U9" s="10"/>
      <c r="V9" s="15">
        <f aca="true" t="shared" si="4" ref="V9:V29">IF((D9=0),"",(S9/D9))</f>
        <v>0.09090909090909091</v>
      </c>
      <c r="W9" s="15">
        <f aca="true" t="shared" si="5" ref="W9:W29">IF((D9=0),"",(T9/D9))</f>
        <v>0</v>
      </c>
      <c r="X9" s="17">
        <f aca="true" t="shared" si="6" ref="X9:X29">Y9+AA9+AC9+AE9</f>
        <v>5</v>
      </c>
      <c r="Y9" s="10">
        <v>5</v>
      </c>
      <c r="Z9" s="11">
        <f aca="true" t="shared" si="7" ref="Z9:Z29">IF((X9=0),"",((Y9/X9)*100))</f>
        <v>100</v>
      </c>
      <c r="AA9" s="10"/>
      <c r="AB9" s="11">
        <f aca="true" t="shared" si="8" ref="AB9:AB29">IF((X9=0),"",((AA9/X9)*100))</f>
        <v>0</v>
      </c>
      <c r="AC9" s="10"/>
      <c r="AD9" s="11">
        <f aca="true" t="shared" si="9" ref="AD9:AD29">IF((X9=0),"",((AC9/X9)*100))</f>
        <v>0</v>
      </c>
      <c r="AE9" s="10"/>
      <c r="AF9" s="11">
        <f aca="true" t="shared" si="10" ref="AF9:AF29">IF((X9=0),"",((AE9/X9)*100))</f>
        <v>0</v>
      </c>
      <c r="AG9" s="11">
        <f aca="true" t="shared" si="11" ref="AG9:AG29">IF((H9=0),"",((N9/H9)*100))</f>
        <v>97.36842105263158</v>
      </c>
      <c r="AH9" s="11">
        <f aca="true" t="shared" si="12" ref="AH9:AH29">IF((K9=0),"",((N9/K9)*100))</f>
        <v>97.36842105263158</v>
      </c>
      <c r="AI9" s="11">
        <f aca="true" t="shared" si="13" ref="AI9:AI29">IF((N9=0),"",((((N9-AA9)-AC9)/N9)*100))</f>
        <v>100</v>
      </c>
      <c r="AJ9" s="22">
        <f aca="true" t="shared" si="14" ref="AJ9:AJ29">IF((H9=0),"",((S9*6)/H9))</f>
        <v>0.15789473684210525</v>
      </c>
      <c r="AK9" s="22">
        <f aca="true" t="shared" si="15" ref="AK9:AK29">IF((L9=0),"",((L9/N9)*100))</f>
        <v>100</v>
      </c>
      <c r="AL9" s="22">
        <f aca="true" t="shared" si="16" ref="AL9:AL29">IF((M9=0),"",((M9/N9)*100))</f>
      </c>
      <c r="AM9" s="22">
        <f aca="true" t="shared" si="17" ref="AM9:AM29">IF((N9=0),"",((Q9/N9)*100))</f>
        <v>0</v>
      </c>
      <c r="AN9" s="22">
        <f aca="true" t="shared" si="18" ref="AN9:AN29">IF((D9=0),"",((K9/D9/6)))</f>
        <v>0.5757575757575758</v>
      </c>
    </row>
    <row r="10" spans="1:40" ht="19.5" customHeight="1">
      <c r="A10" s="54"/>
      <c r="B10" s="56"/>
      <c r="C10" s="18" t="s">
        <v>77</v>
      </c>
      <c r="D10" s="10">
        <v>11</v>
      </c>
      <c r="E10" s="10">
        <v>5</v>
      </c>
      <c r="F10" s="10"/>
      <c r="G10" s="10"/>
      <c r="H10" s="10">
        <v>11</v>
      </c>
      <c r="I10" s="10">
        <v>11</v>
      </c>
      <c r="J10" s="15">
        <f t="shared" si="0"/>
        <v>0.16666666666666666</v>
      </c>
      <c r="K10" s="16">
        <f t="shared" si="1"/>
        <v>16</v>
      </c>
      <c r="L10" s="10">
        <v>7</v>
      </c>
      <c r="M10" s="10"/>
      <c r="N10" s="16">
        <f t="shared" si="2"/>
        <v>7</v>
      </c>
      <c r="O10" s="10"/>
      <c r="P10" s="10"/>
      <c r="Q10" s="10"/>
      <c r="R10" s="15">
        <f t="shared" si="3"/>
        <v>0.10606060606060606</v>
      </c>
      <c r="S10" s="10">
        <v>9</v>
      </c>
      <c r="T10" s="10"/>
      <c r="U10" s="10"/>
      <c r="V10" s="15">
        <f t="shared" si="4"/>
        <v>0.8181818181818182</v>
      </c>
      <c r="W10" s="15">
        <f t="shared" si="5"/>
        <v>0</v>
      </c>
      <c r="X10" s="17">
        <f t="shared" si="6"/>
        <v>1</v>
      </c>
      <c r="Y10" s="10"/>
      <c r="Z10" s="11">
        <f t="shared" si="7"/>
        <v>0</v>
      </c>
      <c r="AA10" s="10">
        <v>1</v>
      </c>
      <c r="AB10" s="11">
        <f t="shared" si="8"/>
        <v>100</v>
      </c>
      <c r="AC10" s="10"/>
      <c r="AD10" s="11">
        <f t="shared" si="9"/>
        <v>0</v>
      </c>
      <c r="AE10" s="10"/>
      <c r="AF10" s="11">
        <f t="shared" si="10"/>
        <v>0</v>
      </c>
      <c r="AG10" s="11">
        <f t="shared" si="11"/>
        <v>63.63636363636363</v>
      </c>
      <c r="AH10" s="11">
        <f t="shared" si="12"/>
        <v>43.75</v>
      </c>
      <c r="AI10" s="11">
        <f t="shared" si="13"/>
        <v>85.71428571428571</v>
      </c>
      <c r="AJ10" s="22">
        <f t="shared" si="14"/>
        <v>4.909090909090909</v>
      </c>
      <c r="AK10" s="22">
        <f t="shared" si="15"/>
        <v>100</v>
      </c>
      <c r="AL10" s="22">
        <f t="shared" si="16"/>
      </c>
      <c r="AM10" s="22">
        <f t="shared" si="17"/>
        <v>0</v>
      </c>
      <c r="AN10" s="22">
        <f t="shared" si="18"/>
        <v>0.24242424242424243</v>
      </c>
    </row>
    <row r="11" spans="1:40" ht="19.5" customHeight="1">
      <c r="A11" s="57"/>
      <c r="B11" s="58"/>
      <c r="C11" s="18" t="s">
        <v>139</v>
      </c>
      <c r="D11" s="10"/>
      <c r="E11" s="10"/>
      <c r="F11" s="10"/>
      <c r="G11" s="10"/>
      <c r="H11" s="10"/>
      <c r="I11" s="10"/>
      <c r="J11" s="15">
        <f t="shared" si="0"/>
      </c>
      <c r="K11" s="16">
        <f t="shared" si="1"/>
        <v>0</v>
      </c>
      <c r="L11" s="10"/>
      <c r="M11" s="10"/>
      <c r="N11" s="16">
        <f t="shared" si="2"/>
        <v>0</v>
      </c>
      <c r="O11" s="10"/>
      <c r="P11" s="10"/>
      <c r="Q11" s="10"/>
      <c r="R11" s="15">
        <f t="shared" si="3"/>
      </c>
      <c r="S11" s="10"/>
      <c r="T11" s="10"/>
      <c r="U11" s="10"/>
      <c r="V11" s="15">
        <f t="shared" si="4"/>
      </c>
      <c r="W11" s="15">
        <f t="shared" si="5"/>
      </c>
      <c r="X11" s="17">
        <f t="shared" si="6"/>
        <v>0</v>
      </c>
      <c r="Y11" s="10"/>
      <c r="Z11" s="11">
        <f t="shared" si="7"/>
      </c>
      <c r="AA11" s="10"/>
      <c r="AB11" s="11">
        <f t="shared" si="8"/>
      </c>
      <c r="AC11" s="10"/>
      <c r="AD11" s="11">
        <f t="shared" si="9"/>
      </c>
      <c r="AE11" s="10"/>
      <c r="AF11" s="11">
        <f t="shared" si="10"/>
      </c>
      <c r="AG11" s="11">
        <f t="shared" si="11"/>
      </c>
      <c r="AH11" s="11">
        <f t="shared" si="12"/>
      </c>
      <c r="AI11" s="11">
        <f t="shared" si="13"/>
      </c>
      <c r="AJ11" s="22">
        <f t="shared" si="14"/>
      </c>
      <c r="AK11" s="22">
        <f t="shared" si="15"/>
      </c>
      <c r="AL11" s="22">
        <f t="shared" si="16"/>
      </c>
      <c r="AM11" s="22">
        <f t="shared" si="17"/>
      </c>
      <c r="AN11" s="22">
        <f t="shared" si="18"/>
      </c>
    </row>
    <row r="12" spans="1:40" ht="19.5" customHeight="1">
      <c r="A12" s="53">
        <v>2</v>
      </c>
      <c r="B12" s="55" t="s">
        <v>79</v>
      </c>
      <c r="C12" s="18" t="s">
        <v>76</v>
      </c>
      <c r="D12" s="10">
        <v>11</v>
      </c>
      <c r="E12" s="10">
        <v>2546</v>
      </c>
      <c r="F12" s="10"/>
      <c r="G12" s="10"/>
      <c r="H12" s="10">
        <v>2733</v>
      </c>
      <c r="I12" s="10">
        <v>2699</v>
      </c>
      <c r="J12" s="15">
        <f t="shared" si="0"/>
        <v>41.409090909090914</v>
      </c>
      <c r="K12" s="16">
        <f t="shared" si="1"/>
        <v>5279</v>
      </c>
      <c r="L12" s="10">
        <v>3112</v>
      </c>
      <c r="M12" s="10">
        <v>417</v>
      </c>
      <c r="N12" s="16">
        <f t="shared" si="2"/>
        <v>3529</v>
      </c>
      <c r="O12" s="10"/>
      <c r="P12" s="10"/>
      <c r="Q12" s="10"/>
      <c r="R12" s="15">
        <f t="shared" si="3"/>
        <v>53.46969696969697</v>
      </c>
      <c r="S12" s="10">
        <v>1750</v>
      </c>
      <c r="T12" s="10"/>
      <c r="U12" s="10"/>
      <c r="V12" s="15">
        <f t="shared" si="4"/>
        <v>159.0909090909091</v>
      </c>
      <c r="W12" s="15">
        <f t="shared" si="5"/>
        <v>0</v>
      </c>
      <c r="X12" s="17">
        <f t="shared" si="6"/>
        <v>152</v>
      </c>
      <c r="Y12" s="10">
        <v>95</v>
      </c>
      <c r="Z12" s="11">
        <f t="shared" si="7"/>
        <v>62.5</v>
      </c>
      <c r="AA12" s="10">
        <v>23</v>
      </c>
      <c r="AB12" s="11">
        <f t="shared" si="8"/>
        <v>15.131578947368421</v>
      </c>
      <c r="AC12" s="10">
        <v>34</v>
      </c>
      <c r="AD12" s="11">
        <f t="shared" si="9"/>
        <v>22.36842105263158</v>
      </c>
      <c r="AE12" s="10"/>
      <c r="AF12" s="11">
        <f t="shared" si="10"/>
        <v>0</v>
      </c>
      <c r="AG12" s="11">
        <f t="shared" si="11"/>
        <v>129.12550311013538</v>
      </c>
      <c r="AH12" s="11">
        <f t="shared" si="12"/>
        <v>66.84978215571131</v>
      </c>
      <c r="AI12" s="11">
        <f t="shared" si="13"/>
        <v>98.38481156134883</v>
      </c>
      <c r="AJ12" s="22">
        <f t="shared" si="14"/>
        <v>3.841931942919868</v>
      </c>
      <c r="AK12" s="22">
        <f t="shared" si="15"/>
        <v>88.18362142249929</v>
      </c>
      <c r="AL12" s="22">
        <f t="shared" si="16"/>
        <v>11.816378577500707</v>
      </c>
      <c r="AM12" s="22">
        <f t="shared" si="17"/>
        <v>0</v>
      </c>
      <c r="AN12" s="22">
        <f t="shared" si="18"/>
        <v>79.98484848484848</v>
      </c>
    </row>
    <row r="13" spans="1:40" ht="19.5" customHeight="1">
      <c r="A13" s="54"/>
      <c r="B13" s="56"/>
      <c r="C13" s="18" t="s">
        <v>77</v>
      </c>
      <c r="D13" s="10">
        <v>11</v>
      </c>
      <c r="E13" s="10">
        <v>14</v>
      </c>
      <c r="F13" s="10"/>
      <c r="G13" s="10"/>
      <c r="H13" s="10">
        <v>11</v>
      </c>
      <c r="I13" s="10">
        <v>11</v>
      </c>
      <c r="J13" s="15">
        <f t="shared" si="0"/>
        <v>0.16666666666666666</v>
      </c>
      <c r="K13" s="16">
        <f t="shared" si="1"/>
        <v>25</v>
      </c>
      <c r="L13" s="10">
        <v>14</v>
      </c>
      <c r="M13" s="10">
        <v>2</v>
      </c>
      <c r="N13" s="16">
        <f t="shared" si="2"/>
        <v>16</v>
      </c>
      <c r="O13" s="10"/>
      <c r="P13" s="10"/>
      <c r="Q13" s="10"/>
      <c r="R13" s="15">
        <f t="shared" si="3"/>
        <v>0.24242424242424243</v>
      </c>
      <c r="S13" s="10">
        <v>9</v>
      </c>
      <c r="T13" s="10"/>
      <c r="U13" s="10"/>
      <c r="V13" s="15">
        <f t="shared" si="4"/>
        <v>0.8181818181818182</v>
      </c>
      <c r="W13" s="15">
        <f t="shared" si="5"/>
        <v>0</v>
      </c>
      <c r="X13" s="17">
        <f t="shared" si="6"/>
        <v>1</v>
      </c>
      <c r="Y13" s="10">
        <v>1</v>
      </c>
      <c r="Z13" s="11">
        <f t="shared" si="7"/>
        <v>100</v>
      </c>
      <c r="AA13" s="10"/>
      <c r="AB13" s="11">
        <f t="shared" si="8"/>
        <v>0</v>
      </c>
      <c r="AC13" s="10"/>
      <c r="AD13" s="11">
        <f t="shared" si="9"/>
        <v>0</v>
      </c>
      <c r="AE13" s="10"/>
      <c r="AF13" s="11">
        <f t="shared" si="10"/>
        <v>0</v>
      </c>
      <c r="AG13" s="11">
        <f t="shared" si="11"/>
        <v>145.45454545454547</v>
      </c>
      <c r="AH13" s="11">
        <f t="shared" si="12"/>
        <v>64</v>
      </c>
      <c r="AI13" s="11">
        <f t="shared" si="13"/>
        <v>100</v>
      </c>
      <c r="AJ13" s="22">
        <f t="shared" si="14"/>
        <v>4.909090909090909</v>
      </c>
      <c r="AK13" s="22">
        <f t="shared" si="15"/>
        <v>87.5</v>
      </c>
      <c r="AL13" s="22">
        <f t="shared" si="16"/>
        <v>12.5</v>
      </c>
      <c r="AM13" s="22">
        <f t="shared" si="17"/>
        <v>0</v>
      </c>
      <c r="AN13" s="22">
        <f t="shared" si="18"/>
        <v>0.37878787878787884</v>
      </c>
    </row>
    <row r="14" spans="1:40" ht="19.5" customHeight="1">
      <c r="A14" s="53">
        <v>3</v>
      </c>
      <c r="B14" s="55" t="s">
        <v>80</v>
      </c>
      <c r="C14" s="18" t="s">
        <v>76</v>
      </c>
      <c r="D14" s="10">
        <v>11</v>
      </c>
      <c r="E14" s="10">
        <v>82</v>
      </c>
      <c r="F14" s="10"/>
      <c r="G14" s="10"/>
      <c r="H14" s="10">
        <v>121</v>
      </c>
      <c r="I14" s="10">
        <v>120</v>
      </c>
      <c r="J14" s="15">
        <f t="shared" si="0"/>
        <v>1.8333333333333333</v>
      </c>
      <c r="K14" s="16">
        <f t="shared" si="1"/>
        <v>203</v>
      </c>
      <c r="L14" s="10">
        <v>106</v>
      </c>
      <c r="M14" s="10">
        <v>9</v>
      </c>
      <c r="N14" s="16">
        <f t="shared" si="2"/>
        <v>115</v>
      </c>
      <c r="O14" s="10"/>
      <c r="P14" s="10"/>
      <c r="Q14" s="10"/>
      <c r="R14" s="15">
        <f t="shared" si="3"/>
        <v>1.7424242424242424</v>
      </c>
      <c r="S14" s="10">
        <v>88</v>
      </c>
      <c r="T14" s="10"/>
      <c r="U14" s="10"/>
      <c r="V14" s="15">
        <f t="shared" si="4"/>
        <v>8</v>
      </c>
      <c r="W14" s="15">
        <f t="shared" si="5"/>
        <v>0</v>
      </c>
      <c r="X14" s="17">
        <f t="shared" si="6"/>
        <v>2</v>
      </c>
      <c r="Y14" s="10">
        <v>1</v>
      </c>
      <c r="Z14" s="11">
        <f t="shared" si="7"/>
        <v>50</v>
      </c>
      <c r="AA14" s="10"/>
      <c r="AB14" s="11">
        <f t="shared" si="8"/>
        <v>0</v>
      </c>
      <c r="AC14" s="10">
        <v>1</v>
      </c>
      <c r="AD14" s="11">
        <f t="shared" si="9"/>
        <v>50</v>
      </c>
      <c r="AE14" s="10"/>
      <c r="AF14" s="11">
        <f t="shared" si="10"/>
        <v>0</v>
      </c>
      <c r="AG14" s="11">
        <f t="shared" si="11"/>
        <v>95.0413223140496</v>
      </c>
      <c r="AH14" s="11">
        <f t="shared" si="12"/>
        <v>56.65024630541872</v>
      </c>
      <c r="AI14" s="11">
        <f t="shared" si="13"/>
        <v>99.1304347826087</v>
      </c>
      <c r="AJ14" s="22">
        <f t="shared" si="14"/>
        <v>4.363636363636363</v>
      </c>
      <c r="AK14" s="22">
        <f t="shared" si="15"/>
        <v>92.17391304347827</v>
      </c>
      <c r="AL14" s="22">
        <f t="shared" si="16"/>
        <v>7.82608695652174</v>
      </c>
      <c r="AM14" s="22">
        <f t="shared" si="17"/>
        <v>0</v>
      </c>
      <c r="AN14" s="22">
        <f t="shared" si="18"/>
        <v>3.0757575757575757</v>
      </c>
    </row>
    <row r="15" spans="1:40" ht="19.5" customHeight="1">
      <c r="A15" s="54"/>
      <c r="B15" s="56"/>
      <c r="C15" s="18" t="s">
        <v>77</v>
      </c>
      <c r="D15" s="10">
        <v>10</v>
      </c>
      <c r="E15" s="10">
        <v>3</v>
      </c>
      <c r="F15" s="10"/>
      <c r="G15" s="10"/>
      <c r="H15" s="10">
        <v>7</v>
      </c>
      <c r="I15" s="10">
        <v>6</v>
      </c>
      <c r="J15" s="15">
        <f t="shared" si="0"/>
        <v>0.11666666666666665</v>
      </c>
      <c r="K15" s="16">
        <f t="shared" si="1"/>
        <v>10</v>
      </c>
      <c r="L15" s="10">
        <v>3</v>
      </c>
      <c r="M15" s="10">
        <v>1</v>
      </c>
      <c r="N15" s="16">
        <f t="shared" si="2"/>
        <v>4</v>
      </c>
      <c r="O15" s="10"/>
      <c r="P15" s="10"/>
      <c r="Q15" s="10"/>
      <c r="R15" s="15">
        <f t="shared" si="3"/>
        <v>0.06666666666666667</v>
      </c>
      <c r="S15" s="10">
        <v>6</v>
      </c>
      <c r="T15" s="10"/>
      <c r="U15" s="10"/>
      <c r="V15" s="15">
        <f t="shared" si="4"/>
        <v>0.6</v>
      </c>
      <c r="W15" s="15">
        <f t="shared" si="5"/>
        <v>0</v>
      </c>
      <c r="X15" s="17">
        <f t="shared" si="6"/>
        <v>1</v>
      </c>
      <c r="Y15" s="10"/>
      <c r="Z15" s="11">
        <f t="shared" si="7"/>
        <v>0</v>
      </c>
      <c r="AA15" s="10"/>
      <c r="AB15" s="11">
        <f t="shared" si="8"/>
        <v>0</v>
      </c>
      <c r="AC15" s="10">
        <v>1</v>
      </c>
      <c r="AD15" s="11">
        <f t="shared" si="9"/>
        <v>100</v>
      </c>
      <c r="AE15" s="10"/>
      <c r="AF15" s="11">
        <f t="shared" si="10"/>
        <v>0</v>
      </c>
      <c r="AG15" s="11">
        <f t="shared" si="11"/>
        <v>57.14285714285714</v>
      </c>
      <c r="AH15" s="11">
        <f t="shared" si="12"/>
        <v>40</v>
      </c>
      <c r="AI15" s="11">
        <f t="shared" si="13"/>
        <v>75</v>
      </c>
      <c r="AJ15" s="22">
        <f t="shared" si="14"/>
        <v>5.142857142857143</v>
      </c>
      <c r="AK15" s="22">
        <f t="shared" si="15"/>
        <v>75</v>
      </c>
      <c r="AL15" s="22">
        <f t="shared" si="16"/>
        <v>25</v>
      </c>
      <c r="AM15" s="22">
        <f t="shared" si="17"/>
        <v>0</v>
      </c>
      <c r="AN15" s="22">
        <f t="shared" si="18"/>
        <v>0.16666666666666666</v>
      </c>
    </row>
    <row r="16" spans="1:40" ht="19.5" customHeight="1">
      <c r="A16" s="53">
        <v>4</v>
      </c>
      <c r="B16" s="55" t="s">
        <v>81</v>
      </c>
      <c r="C16" s="18" t="s">
        <v>76</v>
      </c>
      <c r="D16" s="10">
        <v>11</v>
      </c>
      <c r="E16" s="10">
        <v>184</v>
      </c>
      <c r="F16" s="10"/>
      <c r="G16" s="10"/>
      <c r="H16" s="10">
        <v>184</v>
      </c>
      <c r="I16" s="10">
        <v>173</v>
      </c>
      <c r="J16" s="15">
        <f t="shared" si="0"/>
        <v>2.7878787878787876</v>
      </c>
      <c r="K16" s="16">
        <f t="shared" si="1"/>
        <v>368</v>
      </c>
      <c r="L16" s="10">
        <v>212</v>
      </c>
      <c r="M16" s="10">
        <v>29</v>
      </c>
      <c r="N16" s="16">
        <f t="shared" si="2"/>
        <v>241</v>
      </c>
      <c r="O16" s="10"/>
      <c r="P16" s="10"/>
      <c r="Q16" s="10"/>
      <c r="R16" s="15">
        <f t="shared" si="3"/>
        <v>3.651515151515152</v>
      </c>
      <c r="S16" s="10">
        <v>127</v>
      </c>
      <c r="T16" s="10"/>
      <c r="U16" s="10"/>
      <c r="V16" s="15">
        <f t="shared" si="4"/>
        <v>11.545454545454545</v>
      </c>
      <c r="W16" s="15">
        <f t="shared" si="5"/>
        <v>0</v>
      </c>
      <c r="X16" s="17">
        <f t="shared" si="6"/>
        <v>26</v>
      </c>
      <c r="Y16" s="10">
        <v>13</v>
      </c>
      <c r="Z16" s="11">
        <f t="shared" si="7"/>
        <v>50</v>
      </c>
      <c r="AA16" s="10">
        <v>2</v>
      </c>
      <c r="AB16" s="11">
        <f t="shared" si="8"/>
        <v>7.6923076923076925</v>
      </c>
      <c r="AC16" s="10">
        <v>11</v>
      </c>
      <c r="AD16" s="11">
        <f t="shared" si="9"/>
        <v>42.30769230769231</v>
      </c>
      <c r="AE16" s="10"/>
      <c r="AF16" s="11">
        <f t="shared" si="10"/>
        <v>0</v>
      </c>
      <c r="AG16" s="11">
        <f t="shared" si="11"/>
        <v>130.97826086956522</v>
      </c>
      <c r="AH16" s="11">
        <f t="shared" si="12"/>
        <v>65.48913043478261</v>
      </c>
      <c r="AI16" s="11">
        <f t="shared" si="13"/>
        <v>94.6058091286307</v>
      </c>
      <c r="AJ16" s="22">
        <f t="shared" si="14"/>
        <v>4.141304347826087</v>
      </c>
      <c r="AK16" s="22">
        <f t="shared" si="15"/>
        <v>87.96680497925311</v>
      </c>
      <c r="AL16" s="22">
        <f t="shared" si="16"/>
        <v>12.033195020746888</v>
      </c>
      <c r="AM16" s="22">
        <f t="shared" si="17"/>
        <v>0</v>
      </c>
      <c r="AN16" s="22">
        <f t="shared" si="18"/>
        <v>5.575757575757575</v>
      </c>
    </row>
    <row r="17" spans="1:40" ht="19.5" customHeight="1">
      <c r="A17" s="54"/>
      <c r="B17" s="56"/>
      <c r="C17" s="18" t="s">
        <v>77</v>
      </c>
      <c r="D17" s="10"/>
      <c r="E17" s="10"/>
      <c r="F17" s="10"/>
      <c r="G17" s="10"/>
      <c r="H17" s="10"/>
      <c r="I17" s="10"/>
      <c r="J17" s="15">
        <f t="shared" si="0"/>
      </c>
      <c r="K17" s="16">
        <f t="shared" si="1"/>
        <v>0</v>
      </c>
      <c r="L17" s="10"/>
      <c r="M17" s="10"/>
      <c r="N17" s="16">
        <f t="shared" si="2"/>
        <v>0</v>
      </c>
      <c r="O17" s="10"/>
      <c r="P17" s="10"/>
      <c r="Q17" s="10"/>
      <c r="R17" s="15">
        <f t="shared" si="3"/>
      </c>
      <c r="S17" s="10"/>
      <c r="T17" s="10"/>
      <c r="U17" s="10"/>
      <c r="V17" s="15">
        <f t="shared" si="4"/>
      </c>
      <c r="W17" s="15">
        <f t="shared" si="5"/>
      </c>
      <c r="X17" s="17">
        <f t="shared" si="6"/>
        <v>0</v>
      </c>
      <c r="Y17" s="10"/>
      <c r="Z17" s="11">
        <f t="shared" si="7"/>
      </c>
      <c r="AA17" s="10"/>
      <c r="AB17" s="11">
        <f t="shared" si="8"/>
      </c>
      <c r="AC17" s="10"/>
      <c r="AD17" s="11">
        <f t="shared" si="9"/>
      </c>
      <c r="AE17" s="10"/>
      <c r="AF17" s="11">
        <f t="shared" si="10"/>
      </c>
      <c r="AG17" s="11">
        <f t="shared" si="11"/>
      </c>
      <c r="AH17" s="11">
        <f t="shared" si="12"/>
      </c>
      <c r="AI17" s="11">
        <f t="shared" si="13"/>
      </c>
      <c r="AJ17" s="22">
        <f t="shared" si="14"/>
      </c>
      <c r="AK17" s="22">
        <f t="shared" si="15"/>
      </c>
      <c r="AL17" s="22">
        <f t="shared" si="16"/>
      </c>
      <c r="AM17" s="22">
        <f t="shared" si="17"/>
      </c>
      <c r="AN17" s="22">
        <f t="shared" si="18"/>
      </c>
    </row>
    <row r="18" spans="1:40" ht="19.5" customHeight="1">
      <c r="A18" s="53">
        <v>5</v>
      </c>
      <c r="B18" s="55" t="s">
        <v>82</v>
      </c>
      <c r="C18" s="18" t="s">
        <v>76</v>
      </c>
      <c r="D18" s="10">
        <v>11</v>
      </c>
      <c r="E18" s="10">
        <v>228</v>
      </c>
      <c r="F18" s="10">
        <v>10</v>
      </c>
      <c r="G18" s="10">
        <v>12</v>
      </c>
      <c r="H18" s="10">
        <v>80</v>
      </c>
      <c r="I18" s="10">
        <v>66</v>
      </c>
      <c r="J18" s="15">
        <f t="shared" si="0"/>
        <v>1.2121212121212122</v>
      </c>
      <c r="K18" s="16">
        <f t="shared" si="1"/>
        <v>308</v>
      </c>
      <c r="L18" s="10">
        <v>169</v>
      </c>
      <c r="M18" s="10">
        <v>23</v>
      </c>
      <c r="N18" s="16">
        <f t="shared" si="2"/>
        <v>192</v>
      </c>
      <c r="O18" s="10"/>
      <c r="P18" s="10">
        <v>3</v>
      </c>
      <c r="Q18" s="10">
        <v>5</v>
      </c>
      <c r="R18" s="15">
        <f t="shared" si="3"/>
        <v>2.9090909090909087</v>
      </c>
      <c r="S18" s="10">
        <v>116</v>
      </c>
      <c r="T18" s="10">
        <v>9</v>
      </c>
      <c r="U18" s="10">
        <v>9</v>
      </c>
      <c r="V18" s="15">
        <f t="shared" si="4"/>
        <v>10.545454545454545</v>
      </c>
      <c r="W18" s="15">
        <f t="shared" si="5"/>
        <v>0.8181818181818182</v>
      </c>
      <c r="X18" s="17">
        <f t="shared" si="6"/>
        <v>25</v>
      </c>
      <c r="Y18" s="10">
        <v>10</v>
      </c>
      <c r="Z18" s="11">
        <f t="shared" si="7"/>
        <v>40</v>
      </c>
      <c r="AA18" s="10">
        <v>1</v>
      </c>
      <c r="AB18" s="11">
        <f t="shared" si="8"/>
        <v>4</v>
      </c>
      <c r="AC18" s="10">
        <v>14</v>
      </c>
      <c r="AD18" s="11">
        <f t="shared" si="9"/>
        <v>56.00000000000001</v>
      </c>
      <c r="AE18" s="10"/>
      <c r="AF18" s="11">
        <f t="shared" si="10"/>
        <v>0</v>
      </c>
      <c r="AG18" s="11">
        <f t="shared" si="11"/>
        <v>240</v>
      </c>
      <c r="AH18" s="11">
        <f t="shared" si="12"/>
        <v>62.33766233766234</v>
      </c>
      <c r="AI18" s="11">
        <f t="shared" si="13"/>
        <v>92.1875</v>
      </c>
      <c r="AJ18" s="22">
        <f t="shared" si="14"/>
        <v>8.7</v>
      </c>
      <c r="AK18" s="22">
        <f t="shared" si="15"/>
        <v>88.02083333333334</v>
      </c>
      <c r="AL18" s="22">
        <f t="shared" si="16"/>
        <v>11.979166666666668</v>
      </c>
      <c r="AM18" s="22">
        <f t="shared" si="17"/>
        <v>2.604166666666667</v>
      </c>
      <c r="AN18" s="22">
        <f t="shared" si="18"/>
        <v>4.666666666666667</v>
      </c>
    </row>
    <row r="19" spans="1:40" ht="19.5" customHeight="1">
      <c r="A19" s="54"/>
      <c r="B19" s="56"/>
      <c r="C19" s="18" t="s">
        <v>77</v>
      </c>
      <c r="D19" s="10"/>
      <c r="E19" s="10"/>
      <c r="F19" s="10"/>
      <c r="G19" s="10"/>
      <c r="H19" s="10"/>
      <c r="I19" s="10"/>
      <c r="J19" s="15">
        <f t="shared" si="0"/>
      </c>
      <c r="K19" s="16">
        <f t="shared" si="1"/>
        <v>0</v>
      </c>
      <c r="L19" s="10"/>
      <c r="M19" s="10"/>
      <c r="N19" s="16">
        <f t="shared" si="2"/>
        <v>0</v>
      </c>
      <c r="O19" s="10"/>
      <c r="P19" s="10"/>
      <c r="Q19" s="10"/>
      <c r="R19" s="15">
        <f t="shared" si="3"/>
      </c>
      <c r="S19" s="10"/>
      <c r="T19" s="10"/>
      <c r="U19" s="10"/>
      <c r="V19" s="15">
        <f t="shared" si="4"/>
      </c>
      <c r="W19" s="15">
        <f t="shared" si="5"/>
      </c>
      <c r="X19" s="17">
        <f t="shared" si="6"/>
        <v>0</v>
      </c>
      <c r="Y19" s="10"/>
      <c r="Z19" s="11">
        <f t="shared" si="7"/>
      </c>
      <c r="AA19" s="10"/>
      <c r="AB19" s="11">
        <f t="shared" si="8"/>
      </c>
      <c r="AC19" s="10"/>
      <c r="AD19" s="11">
        <f t="shared" si="9"/>
      </c>
      <c r="AE19" s="10"/>
      <c r="AF19" s="11">
        <f t="shared" si="10"/>
      </c>
      <c r="AG19" s="11">
        <f t="shared" si="11"/>
      </c>
      <c r="AH19" s="11">
        <f t="shared" si="12"/>
      </c>
      <c r="AI19" s="11">
        <f t="shared" si="13"/>
      </c>
      <c r="AJ19" s="22">
        <f t="shared" si="14"/>
      </c>
      <c r="AK19" s="22">
        <f t="shared" si="15"/>
      </c>
      <c r="AL19" s="22">
        <f t="shared" si="16"/>
      </c>
      <c r="AM19" s="22">
        <f t="shared" si="17"/>
      </c>
      <c r="AN19" s="22">
        <f t="shared" si="18"/>
      </c>
    </row>
    <row r="20" spans="1:40" ht="19.5" customHeight="1">
      <c r="A20" s="53">
        <v>6</v>
      </c>
      <c r="B20" s="55" t="s">
        <v>83</v>
      </c>
      <c r="C20" s="18" t="s">
        <v>76</v>
      </c>
      <c r="D20" s="10">
        <v>11</v>
      </c>
      <c r="E20" s="10">
        <v>8</v>
      </c>
      <c r="F20" s="10"/>
      <c r="G20" s="10"/>
      <c r="H20" s="10">
        <v>9</v>
      </c>
      <c r="I20" s="10">
        <v>9</v>
      </c>
      <c r="J20" s="15">
        <f t="shared" si="0"/>
        <v>0.13636363636363638</v>
      </c>
      <c r="K20" s="16">
        <f t="shared" si="1"/>
        <v>17</v>
      </c>
      <c r="L20" s="10">
        <v>5</v>
      </c>
      <c r="M20" s="10">
        <v>2</v>
      </c>
      <c r="N20" s="16">
        <f t="shared" si="2"/>
        <v>7</v>
      </c>
      <c r="O20" s="10"/>
      <c r="P20" s="10"/>
      <c r="Q20" s="10"/>
      <c r="R20" s="15">
        <f t="shared" si="3"/>
        <v>0.10606060606060606</v>
      </c>
      <c r="S20" s="10">
        <v>10</v>
      </c>
      <c r="T20" s="10"/>
      <c r="U20" s="10"/>
      <c r="V20" s="15">
        <f t="shared" si="4"/>
        <v>0.9090909090909091</v>
      </c>
      <c r="W20" s="15">
        <f t="shared" si="5"/>
        <v>0</v>
      </c>
      <c r="X20" s="17">
        <f t="shared" si="6"/>
        <v>0</v>
      </c>
      <c r="Y20" s="10"/>
      <c r="Z20" s="11">
        <f t="shared" si="7"/>
      </c>
      <c r="AA20" s="10"/>
      <c r="AB20" s="11">
        <f t="shared" si="8"/>
      </c>
      <c r="AC20" s="10"/>
      <c r="AD20" s="11">
        <f t="shared" si="9"/>
      </c>
      <c r="AE20" s="10"/>
      <c r="AF20" s="11">
        <f t="shared" si="10"/>
      </c>
      <c r="AG20" s="11">
        <f t="shared" si="11"/>
        <v>77.77777777777779</v>
      </c>
      <c r="AH20" s="11">
        <f t="shared" si="12"/>
        <v>41.17647058823529</v>
      </c>
      <c r="AI20" s="11">
        <f t="shared" si="13"/>
        <v>100</v>
      </c>
      <c r="AJ20" s="22">
        <f t="shared" si="14"/>
        <v>6.666666666666667</v>
      </c>
      <c r="AK20" s="22">
        <f t="shared" si="15"/>
        <v>71.42857142857143</v>
      </c>
      <c r="AL20" s="22">
        <f t="shared" si="16"/>
        <v>28.57142857142857</v>
      </c>
      <c r="AM20" s="22">
        <f t="shared" si="17"/>
        <v>0</v>
      </c>
      <c r="AN20" s="22">
        <f t="shared" si="18"/>
        <v>0.25757575757575757</v>
      </c>
    </row>
    <row r="21" spans="1:40" ht="19.5" customHeight="1">
      <c r="A21" s="54"/>
      <c r="B21" s="56"/>
      <c r="C21" s="18" t="s">
        <v>77</v>
      </c>
      <c r="D21" s="10"/>
      <c r="E21" s="10"/>
      <c r="F21" s="10"/>
      <c r="G21" s="10"/>
      <c r="H21" s="10"/>
      <c r="I21" s="10"/>
      <c r="J21" s="15">
        <f t="shared" si="0"/>
      </c>
      <c r="K21" s="16">
        <f t="shared" si="1"/>
        <v>0</v>
      </c>
      <c r="L21" s="10"/>
      <c r="M21" s="10"/>
      <c r="N21" s="16">
        <f t="shared" si="2"/>
        <v>0</v>
      </c>
      <c r="O21" s="10"/>
      <c r="P21" s="10"/>
      <c r="Q21" s="10"/>
      <c r="R21" s="15">
        <f t="shared" si="3"/>
      </c>
      <c r="S21" s="10"/>
      <c r="T21" s="10"/>
      <c r="U21" s="10"/>
      <c r="V21" s="15">
        <f t="shared" si="4"/>
      </c>
      <c r="W21" s="15">
        <f t="shared" si="5"/>
      </c>
      <c r="X21" s="17">
        <f t="shared" si="6"/>
        <v>0</v>
      </c>
      <c r="Y21" s="10"/>
      <c r="Z21" s="11">
        <f t="shared" si="7"/>
      </c>
      <c r="AA21" s="10"/>
      <c r="AB21" s="11">
        <f t="shared" si="8"/>
      </c>
      <c r="AC21" s="10"/>
      <c r="AD21" s="11">
        <f t="shared" si="9"/>
      </c>
      <c r="AE21" s="10"/>
      <c r="AF21" s="11">
        <f t="shared" si="10"/>
      </c>
      <c r="AG21" s="11">
        <f t="shared" si="11"/>
      </c>
      <c r="AH21" s="11">
        <f t="shared" si="12"/>
      </c>
      <c r="AI21" s="11">
        <f t="shared" si="13"/>
      </c>
      <c r="AJ21" s="22">
        <f t="shared" si="14"/>
      </c>
      <c r="AK21" s="22">
        <f t="shared" si="15"/>
      </c>
      <c r="AL21" s="22">
        <f t="shared" si="16"/>
      </c>
      <c r="AM21" s="22">
        <f t="shared" si="17"/>
      </c>
      <c r="AN21" s="22">
        <f t="shared" si="18"/>
      </c>
    </row>
    <row r="22" spans="1:40" ht="19.5" customHeight="1">
      <c r="A22" s="53">
        <v>7</v>
      </c>
      <c r="B22" s="55" t="s">
        <v>84</v>
      </c>
      <c r="C22" s="18" t="s">
        <v>76</v>
      </c>
      <c r="D22" s="10">
        <v>11</v>
      </c>
      <c r="E22" s="10">
        <v>5</v>
      </c>
      <c r="F22" s="10"/>
      <c r="G22" s="10"/>
      <c r="H22" s="10">
        <v>24</v>
      </c>
      <c r="I22" s="10">
        <v>24</v>
      </c>
      <c r="J22" s="15">
        <f t="shared" si="0"/>
        <v>0.3636363636363636</v>
      </c>
      <c r="K22" s="16">
        <f t="shared" si="1"/>
        <v>29</v>
      </c>
      <c r="L22" s="10">
        <v>7</v>
      </c>
      <c r="M22" s="10">
        <v>1</v>
      </c>
      <c r="N22" s="16">
        <f t="shared" si="2"/>
        <v>8</v>
      </c>
      <c r="O22" s="10"/>
      <c r="P22" s="10"/>
      <c r="Q22" s="10"/>
      <c r="R22" s="15">
        <f t="shared" si="3"/>
        <v>0.12121212121212122</v>
      </c>
      <c r="S22" s="10">
        <v>21</v>
      </c>
      <c r="T22" s="10"/>
      <c r="U22" s="10"/>
      <c r="V22" s="15">
        <f t="shared" si="4"/>
        <v>1.9090909090909092</v>
      </c>
      <c r="W22" s="15">
        <f t="shared" si="5"/>
        <v>0</v>
      </c>
      <c r="X22" s="17">
        <f t="shared" si="6"/>
        <v>0</v>
      </c>
      <c r="Y22" s="10"/>
      <c r="Z22" s="11">
        <f t="shared" si="7"/>
      </c>
      <c r="AA22" s="10"/>
      <c r="AB22" s="11">
        <f t="shared" si="8"/>
      </c>
      <c r="AC22" s="10"/>
      <c r="AD22" s="11">
        <f t="shared" si="9"/>
      </c>
      <c r="AE22" s="10"/>
      <c r="AF22" s="11">
        <f t="shared" si="10"/>
      </c>
      <c r="AG22" s="15">
        <f t="shared" si="11"/>
        <v>33.33333333333333</v>
      </c>
      <c r="AH22" s="15">
        <f t="shared" si="12"/>
        <v>27.586206896551722</v>
      </c>
      <c r="AI22" s="11">
        <f t="shared" si="13"/>
        <v>100</v>
      </c>
      <c r="AJ22" s="22">
        <f t="shared" si="14"/>
        <v>5.25</v>
      </c>
      <c r="AK22" s="22">
        <f t="shared" si="15"/>
        <v>87.5</v>
      </c>
      <c r="AL22" s="22">
        <f t="shared" si="16"/>
        <v>12.5</v>
      </c>
      <c r="AM22" s="22">
        <f t="shared" si="17"/>
        <v>0</v>
      </c>
      <c r="AN22" s="22">
        <f t="shared" si="18"/>
        <v>0.4393939393939394</v>
      </c>
    </row>
    <row r="23" spans="1:40" ht="19.5" customHeight="1">
      <c r="A23" s="54"/>
      <c r="B23" s="56"/>
      <c r="C23" s="18" t="s">
        <v>77</v>
      </c>
      <c r="D23" s="10"/>
      <c r="E23" s="10"/>
      <c r="F23" s="10"/>
      <c r="G23" s="10"/>
      <c r="H23" s="10"/>
      <c r="I23" s="10"/>
      <c r="J23" s="15">
        <f t="shared" si="0"/>
      </c>
      <c r="K23" s="16">
        <f t="shared" si="1"/>
        <v>0</v>
      </c>
      <c r="L23" s="10"/>
      <c r="M23" s="10"/>
      <c r="N23" s="16">
        <f t="shared" si="2"/>
        <v>0</v>
      </c>
      <c r="O23" s="10"/>
      <c r="P23" s="10"/>
      <c r="Q23" s="10"/>
      <c r="R23" s="15">
        <f t="shared" si="3"/>
      </c>
      <c r="S23" s="10"/>
      <c r="T23" s="10"/>
      <c r="U23" s="10"/>
      <c r="V23" s="15">
        <f t="shared" si="4"/>
      </c>
      <c r="W23" s="15">
        <f t="shared" si="5"/>
      </c>
      <c r="X23" s="17">
        <f t="shared" si="6"/>
        <v>0</v>
      </c>
      <c r="Y23" s="10"/>
      <c r="Z23" s="11">
        <f t="shared" si="7"/>
      </c>
      <c r="AA23" s="10"/>
      <c r="AB23" s="11">
        <f t="shared" si="8"/>
      </c>
      <c r="AC23" s="10"/>
      <c r="AD23" s="11">
        <f t="shared" si="9"/>
      </c>
      <c r="AE23" s="10"/>
      <c r="AF23" s="11">
        <f t="shared" si="10"/>
      </c>
      <c r="AG23" s="15">
        <f t="shared" si="11"/>
      </c>
      <c r="AH23" s="15">
        <f t="shared" si="12"/>
      </c>
      <c r="AI23" s="11">
        <f t="shared" si="13"/>
      </c>
      <c r="AJ23" s="22">
        <f t="shared" si="14"/>
      </c>
      <c r="AK23" s="22">
        <f t="shared" si="15"/>
      </c>
      <c r="AL23" s="22">
        <f t="shared" si="16"/>
      </c>
      <c r="AM23" s="22">
        <f t="shared" si="17"/>
      </c>
      <c r="AN23" s="22">
        <f t="shared" si="18"/>
      </c>
    </row>
    <row r="24" spans="1:40" ht="19.5" customHeight="1">
      <c r="A24" s="53">
        <v>8</v>
      </c>
      <c r="B24" s="55" t="s">
        <v>85</v>
      </c>
      <c r="C24" s="18" t="s">
        <v>76</v>
      </c>
      <c r="D24" s="10">
        <v>11</v>
      </c>
      <c r="E24" s="10">
        <v>19</v>
      </c>
      <c r="F24" s="10"/>
      <c r="G24" s="10"/>
      <c r="H24" s="10">
        <v>28</v>
      </c>
      <c r="I24" s="10">
        <v>27</v>
      </c>
      <c r="J24" s="15">
        <f t="shared" si="0"/>
        <v>0.42424242424242425</v>
      </c>
      <c r="K24" s="16">
        <f t="shared" si="1"/>
        <v>47</v>
      </c>
      <c r="L24" s="10">
        <v>21</v>
      </c>
      <c r="M24" s="10">
        <v>11</v>
      </c>
      <c r="N24" s="16">
        <f t="shared" si="2"/>
        <v>32</v>
      </c>
      <c r="O24" s="10"/>
      <c r="P24" s="10"/>
      <c r="Q24" s="10"/>
      <c r="R24" s="15">
        <f t="shared" si="3"/>
        <v>0.48484848484848486</v>
      </c>
      <c r="S24" s="10">
        <v>15</v>
      </c>
      <c r="T24" s="10"/>
      <c r="U24" s="10"/>
      <c r="V24" s="15">
        <f t="shared" si="4"/>
        <v>1.3636363636363635</v>
      </c>
      <c r="W24" s="15">
        <f t="shared" si="5"/>
        <v>0</v>
      </c>
      <c r="X24" s="17">
        <f t="shared" si="6"/>
        <v>2</v>
      </c>
      <c r="Y24" s="10">
        <v>1</v>
      </c>
      <c r="Z24" s="11">
        <f t="shared" si="7"/>
        <v>50</v>
      </c>
      <c r="AA24" s="10"/>
      <c r="AB24" s="11">
        <f t="shared" si="8"/>
        <v>0</v>
      </c>
      <c r="AC24" s="10">
        <v>1</v>
      </c>
      <c r="AD24" s="11">
        <f t="shared" si="9"/>
        <v>50</v>
      </c>
      <c r="AE24" s="10"/>
      <c r="AF24" s="11">
        <f t="shared" si="10"/>
        <v>0</v>
      </c>
      <c r="AG24" s="15">
        <f t="shared" si="11"/>
        <v>114.28571428571428</v>
      </c>
      <c r="AH24" s="15">
        <f t="shared" si="12"/>
        <v>68.08510638297872</v>
      </c>
      <c r="AI24" s="11">
        <f t="shared" si="13"/>
        <v>96.875</v>
      </c>
      <c r="AJ24" s="22">
        <f t="shared" si="14"/>
        <v>3.2142857142857144</v>
      </c>
      <c r="AK24" s="22">
        <f t="shared" si="15"/>
        <v>65.625</v>
      </c>
      <c r="AL24" s="22">
        <f t="shared" si="16"/>
        <v>34.375</v>
      </c>
      <c r="AM24" s="22">
        <f t="shared" si="17"/>
        <v>0</v>
      </c>
      <c r="AN24" s="22">
        <f t="shared" si="18"/>
        <v>0.712121212121212</v>
      </c>
    </row>
    <row r="25" spans="1:40" ht="19.5" customHeight="1">
      <c r="A25" s="54"/>
      <c r="B25" s="56"/>
      <c r="C25" s="18" t="s">
        <v>77</v>
      </c>
      <c r="D25" s="10"/>
      <c r="E25" s="10"/>
      <c r="F25" s="10"/>
      <c r="G25" s="10"/>
      <c r="H25" s="10"/>
      <c r="I25" s="10"/>
      <c r="J25" s="15">
        <f t="shared" si="0"/>
      </c>
      <c r="K25" s="16">
        <f t="shared" si="1"/>
        <v>0</v>
      </c>
      <c r="L25" s="10"/>
      <c r="M25" s="10"/>
      <c r="N25" s="16">
        <f t="shared" si="2"/>
        <v>0</v>
      </c>
      <c r="O25" s="10"/>
      <c r="P25" s="10"/>
      <c r="Q25" s="10"/>
      <c r="R25" s="15">
        <f t="shared" si="3"/>
      </c>
      <c r="S25" s="10"/>
      <c r="T25" s="10"/>
      <c r="U25" s="10"/>
      <c r="V25" s="15">
        <f t="shared" si="4"/>
      </c>
      <c r="W25" s="15">
        <f t="shared" si="5"/>
      </c>
      <c r="X25" s="17">
        <f t="shared" si="6"/>
        <v>0</v>
      </c>
      <c r="Y25" s="10"/>
      <c r="Z25" s="11">
        <f t="shared" si="7"/>
      </c>
      <c r="AA25" s="10"/>
      <c r="AB25" s="11">
        <f t="shared" si="8"/>
      </c>
      <c r="AC25" s="10"/>
      <c r="AD25" s="11">
        <f t="shared" si="9"/>
      </c>
      <c r="AE25" s="10"/>
      <c r="AF25" s="11">
        <f t="shared" si="10"/>
      </c>
      <c r="AG25" s="15">
        <f t="shared" si="11"/>
      </c>
      <c r="AH25" s="15">
        <f t="shared" si="12"/>
      </c>
      <c r="AI25" s="11">
        <f t="shared" si="13"/>
      </c>
      <c r="AJ25" s="22">
        <f t="shared" si="14"/>
      </c>
      <c r="AK25" s="22">
        <f t="shared" si="15"/>
      </c>
      <c r="AL25" s="22">
        <f t="shared" si="16"/>
      </c>
      <c r="AM25" s="22">
        <f t="shared" si="17"/>
      </c>
      <c r="AN25" s="22">
        <f t="shared" si="18"/>
      </c>
    </row>
    <row r="26" spans="1:40" ht="19.5" customHeight="1">
      <c r="A26" s="53">
        <v>9</v>
      </c>
      <c r="B26" s="55" t="s">
        <v>86</v>
      </c>
      <c r="C26" s="18" t="s">
        <v>76</v>
      </c>
      <c r="D26" s="10">
        <v>11</v>
      </c>
      <c r="E26" s="10">
        <v>33</v>
      </c>
      <c r="F26" s="10"/>
      <c r="G26" s="10"/>
      <c r="H26" s="10">
        <v>78</v>
      </c>
      <c r="I26" s="10">
        <v>78</v>
      </c>
      <c r="J26" s="15">
        <f t="shared" si="0"/>
        <v>1.1818181818181819</v>
      </c>
      <c r="K26" s="16">
        <f t="shared" si="1"/>
        <v>111</v>
      </c>
      <c r="L26" s="10">
        <v>57</v>
      </c>
      <c r="M26" s="10">
        <v>10</v>
      </c>
      <c r="N26" s="16">
        <f t="shared" si="2"/>
        <v>67</v>
      </c>
      <c r="O26" s="10"/>
      <c r="P26" s="10"/>
      <c r="Q26" s="10"/>
      <c r="R26" s="15">
        <f t="shared" si="3"/>
        <v>1.0151515151515151</v>
      </c>
      <c r="S26" s="10">
        <v>44</v>
      </c>
      <c r="T26" s="10"/>
      <c r="U26" s="10"/>
      <c r="V26" s="15">
        <f t="shared" si="4"/>
        <v>4</v>
      </c>
      <c r="W26" s="15">
        <f t="shared" si="5"/>
        <v>0</v>
      </c>
      <c r="X26" s="17">
        <f t="shared" si="6"/>
        <v>0</v>
      </c>
      <c r="Y26" s="10"/>
      <c r="Z26" s="11">
        <f t="shared" si="7"/>
      </c>
      <c r="AA26" s="10"/>
      <c r="AB26" s="11">
        <f t="shared" si="8"/>
      </c>
      <c r="AC26" s="10"/>
      <c r="AD26" s="11">
        <f t="shared" si="9"/>
      </c>
      <c r="AE26" s="10"/>
      <c r="AF26" s="11">
        <f t="shared" si="10"/>
      </c>
      <c r="AG26" s="15">
        <f t="shared" si="11"/>
        <v>85.8974358974359</v>
      </c>
      <c r="AH26" s="15">
        <f t="shared" si="12"/>
        <v>60.36036036036037</v>
      </c>
      <c r="AI26" s="11">
        <f t="shared" si="13"/>
        <v>100</v>
      </c>
      <c r="AJ26" s="22">
        <f t="shared" si="14"/>
        <v>3.3846153846153846</v>
      </c>
      <c r="AK26" s="22">
        <f t="shared" si="15"/>
        <v>85.07462686567165</v>
      </c>
      <c r="AL26" s="22">
        <f t="shared" si="16"/>
        <v>14.925373134328357</v>
      </c>
      <c r="AM26" s="22">
        <f t="shared" si="17"/>
        <v>0</v>
      </c>
      <c r="AN26" s="22">
        <f t="shared" si="18"/>
        <v>1.6818181818181819</v>
      </c>
    </row>
    <row r="27" spans="1:40" ht="19.5" customHeight="1">
      <c r="A27" s="54"/>
      <c r="B27" s="56"/>
      <c r="C27" s="18" t="s">
        <v>77</v>
      </c>
      <c r="D27" s="10">
        <v>11</v>
      </c>
      <c r="E27" s="10">
        <v>14</v>
      </c>
      <c r="F27" s="10"/>
      <c r="G27" s="10"/>
      <c r="H27" s="10"/>
      <c r="I27" s="10"/>
      <c r="J27" s="15">
        <f t="shared" si="0"/>
        <v>0</v>
      </c>
      <c r="K27" s="16">
        <f t="shared" si="1"/>
        <v>14</v>
      </c>
      <c r="L27" s="10">
        <v>9</v>
      </c>
      <c r="M27" s="10"/>
      <c r="N27" s="16">
        <f t="shared" si="2"/>
        <v>9</v>
      </c>
      <c r="O27" s="10"/>
      <c r="P27" s="10"/>
      <c r="Q27" s="10"/>
      <c r="R27" s="15">
        <f t="shared" si="3"/>
        <v>0.13636363636363638</v>
      </c>
      <c r="S27" s="10">
        <v>5</v>
      </c>
      <c r="T27" s="10"/>
      <c r="U27" s="10"/>
      <c r="V27" s="15">
        <f t="shared" si="4"/>
        <v>0.45454545454545453</v>
      </c>
      <c r="W27" s="15">
        <f t="shared" si="5"/>
        <v>0</v>
      </c>
      <c r="X27" s="17">
        <f t="shared" si="6"/>
        <v>1</v>
      </c>
      <c r="Y27" s="10"/>
      <c r="Z27" s="11">
        <f t="shared" si="7"/>
        <v>0</v>
      </c>
      <c r="AA27" s="10">
        <v>1</v>
      </c>
      <c r="AB27" s="11">
        <f t="shared" si="8"/>
        <v>100</v>
      </c>
      <c r="AC27" s="10"/>
      <c r="AD27" s="11">
        <f t="shared" si="9"/>
        <v>0</v>
      </c>
      <c r="AE27" s="10"/>
      <c r="AF27" s="11">
        <f t="shared" si="10"/>
        <v>0</v>
      </c>
      <c r="AG27" s="15">
        <f t="shared" si="11"/>
      </c>
      <c r="AH27" s="15">
        <f t="shared" si="12"/>
        <v>64.28571428571429</v>
      </c>
      <c r="AI27" s="11">
        <f t="shared" si="13"/>
        <v>88.88888888888889</v>
      </c>
      <c r="AJ27" s="22">
        <f t="shared" si="14"/>
      </c>
      <c r="AK27" s="22">
        <f t="shared" si="15"/>
        <v>100</v>
      </c>
      <c r="AL27" s="22">
        <f t="shared" si="16"/>
      </c>
      <c r="AM27" s="22">
        <f t="shared" si="17"/>
        <v>0</v>
      </c>
      <c r="AN27" s="22">
        <f t="shared" si="18"/>
        <v>0.21212121212121213</v>
      </c>
    </row>
    <row r="28" spans="1:40" ht="19.5" customHeight="1">
      <c r="A28" s="53">
        <v>10</v>
      </c>
      <c r="B28" s="55" t="s">
        <v>87</v>
      </c>
      <c r="C28" s="18" t="s">
        <v>76</v>
      </c>
      <c r="D28" s="10"/>
      <c r="E28" s="10"/>
      <c r="F28" s="10"/>
      <c r="G28" s="10"/>
      <c r="H28" s="10"/>
      <c r="I28" s="10"/>
      <c r="J28" s="15">
        <f t="shared" si="0"/>
      </c>
      <c r="K28" s="16">
        <f t="shared" si="1"/>
        <v>0</v>
      </c>
      <c r="L28" s="10"/>
      <c r="M28" s="10"/>
      <c r="N28" s="16">
        <f t="shared" si="2"/>
        <v>0</v>
      </c>
      <c r="O28" s="10"/>
      <c r="P28" s="10"/>
      <c r="Q28" s="10"/>
      <c r="R28" s="15">
        <f t="shared" si="3"/>
      </c>
      <c r="S28" s="10"/>
      <c r="T28" s="10"/>
      <c r="U28" s="10"/>
      <c r="V28" s="15">
        <f t="shared" si="4"/>
      </c>
      <c r="W28" s="15">
        <f t="shared" si="5"/>
      </c>
      <c r="X28" s="17">
        <f t="shared" si="6"/>
        <v>0</v>
      </c>
      <c r="Y28" s="10"/>
      <c r="Z28" s="11">
        <f t="shared" si="7"/>
      </c>
      <c r="AA28" s="10"/>
      <c r="AB28" s="11">
        <f t="shared" si="8"/>
      </c>
      <c r="AC28" s="10"/>
      <c r="AD28" s="11">
        <f t="shared" si="9"/>
      </c>
      <c r="AE28" s="10"/>
      <c r="AF28" s="11">
        <f t="shared" si="10"/>
      </c>
      <c r="AG28" s="15">
        <f t="shared" si="11"/>
      </c>
      <c r="AH28" s="15">
        <f t="shared" si="12"/>
      </c>
      <c r="AI28" s="11">
        <f t="shared" si="13"/>
      </c>
      <c r="AJ28" s="22">
        <f t="shared" si="14"/>
      </c>
      <c r="AK28" s="22">
        <f t="shared" si="15"/>
      </c>
      <c r="AL28" s="22">
        <f t="shared" si="16"/>
      </c>
      <c r="AM28" s="22">
        <f t="shared" si="17"/>
      </c>
      <c r="AN28" s="22">
        <f t="shared" si="18"/>
      </c>
    </row>
    <row r="29" spans="1:40" ht="19.5" customHeight="1">
      <c r="A29" s="54"/>
      <c r="B29" s="56"/>
      <c r="C29" s="18" t="s">
        <v>77</v>
      </c>
      <c r="D29" s="10"/>
      <c r="E29" s="10"/>
      <c r="F29" s="10"/>
      <c r="G29" s="10"/>
      <c r="H29" s="10"/>
      <c r="I29" s="10"/>
      <c r="J29" s="15">
        <f t="shared" si="0"/>
      </c>
      <c r="K29" s="16">
        <f t="shared" si="1"/>
        <v>0</v>
      </c>
      <c r="L29" s="10"/>
      <c r="M29" s="10"/>
      <c r="N29" s="16">
        <f t="shared" si="2"/>
        <v>0</v>
      </c>
      <c r="O29" s="10"/>
      <c r="P29" s="10"/>
      <c r="Q29" s="10"/>
      <c r="R29" s="15">
        <f t="shared" si="3"/>
      </c>
      <c r="S29" s="10"/>
      <c r="T29" s="10"/>
      <c r="U29" s="10"/>
      <c r="V29" s="15">
        <f t="shared" si="4"/>
      </c>
      <c r="W29" s="15">
        <f t="shared" si="5"/>
      </c>
      <c r="X29" s="17">
        <f t="shared" si="6"/>
        <v>0</v>
      </c>
      <c r="Y29" s="10"/>
      <c r="Z29" s="11">
        <f t="shared" si="7"/>
      </c>
      <c r="AA29" s="10"/>
      <c r="AB29" s="11">
        <f t="shared" si="8"/>
      </c>
      <c r="AC29" s="10"/>
      <c r="AD29" s="11">
        <f t="shared" si="9"/>
      </c>
      <c r="AE29" s="10"/>
      <c r="AF29" s="11">
        <f t="shared" si="10"/>
      </c>
      <c r="AG29" s="15">
        <f t="shared" si="11"/>
      </c>
      <c r="AH29" s="15">
        <f t="shared" si="12"/>
      </c>
      <c r="AI29" s="11">
        <f t="shared" si="13"/>
      </c>
      <c r="AJ29" s="22">
        <f t="shared" si="14"/>
      </c>
      <c r="AK29" s="22">
        <f t="shared" si="15"/>
      </c>
      <c r="AL29" s="22">
        <f t="shared" si="16"/>
      </c>
      <c r="AM29" s="22">
        <f t="shared" si="17"/>
      </c>
      <c r="AN29" s="22">
        <f t="shared" si="18"/>
      </c>
    </row>
    <row r="30" spans="1:40" s="6" customFormat="1" ht="19.5" customHeight="1">
      <c r="A30" s="80" t="s">
        <v>90</v>
      </c>
      <c r="B30" s="81"/>
      <c r="C30" s="19" t="s">
        <v>76</v>
      </c>
      <c r="D30" s="20">
        <v>11</v>
      </c>
      <c r="E30" s="12">
        <f>SUM(E8,E12,E14,E16,E18,E20,E22,E24,E26,E28)</f>
        <v>3533</v>
      </c>
      <c r="F30" s="12">
        <f>SUM(F8,F12,F14,F16,F18,F20,F22,F24,F26,F28)</f>
        <v>10</v>
      </c>
      <c r="G30" s="12">
        <f>SUM(G8,G12,G14,G16,G18,G20,G22,G24,G26,G28)</f>
        <v>12</v>
      </c>
      <c r="H30" s="12">
        <f>SUM(H8,H12,H14,H16,H18,H20,H22,H24,H26,H28)</f>
        <v>3514</v>
      </c>
      <c r="I30" s="12">
        <f>SUM(I8,I12,I14,I16,I18,I20,I22,I24,I26,I28)</f>
        <v>3438</v>
      </c>
      <c r="J30" s="14">
        <f aca="true" t="shared" si="19" ref="J30:J50">IF((D30=0),"",((H30/D30)/6))</f>
        <v>53.24242424242424</v>
      </c>
      <c r="K30" s="12">
        <f aca="true" t="shared" si="20" ref="K30:K39">E30+H30</f>
        <v>7047</v>
      </c>
      <c r="L30" s="12">
        <f>SUM(L8,L12,L14,L16,L18,L20,L22,L24,L26,L28)</f>
        <v>3990</v>
      </c>
      <c r="M30" s="12">
        <f>SUM(M8,M12,M14,M16,M18,M20,M22,M24,M26,M28)</f>
        <v>543</v>
      </c>
      <c r="N30" s="12">
        <f aca="true" t="shared" si="21" ref="N30:N39">L30+M30</f>
        <v>4533</v>
      </c>
      <c r="O30" s="12">
        <f>SUM(O8,O12,O14,O16,O18,O20,O22,O24,O26,O28)</f>
        <v>0</v>
      </c>
      <c r="P30" s="12">
        <f>SUM(P8,P12,P14,P16,P18,P20,P22,P24,P26,P28)</f>
        <v>3</v>
      </c>
      <c r="Q30" s="12">
        <f>SUM(Q8,Q12,Q14,Q16,Q18,Q20,Q22,Q24,Q26,Q28)</f>
        <v>5</v>
      </c>
      <c r="R30" s="14">
        <f aca="true" t="shared" si="22" ref="R30:R50">IF((D30=0),"",((N30/D30)/6))</f>
        <v>68.68181818181817</v>
      </c>
      <c r="S30" s="12">
        <f>SUM(S8,S12,S14,S16,S18,S20,S22,S24,S26,S28)</f>
        <v>2514</v>
      </c>
      <c r="T30" s="12">
        <f>SUM(T8,T12,T14,T16,T18,T20,T22,T24,T26,T28)</f>
        <v>9</v>
      </c>
      <c r="U30" s="12">
        <f>SUM(U8,U12,U14,U16,U18,U20,U22,U24,U26,U28)</f>
        <v>9</v>
      </c>
      <c r="V30" s="14">
        <f aca="true" t="shared" si="23" ref="V30:V39">IF((D30=0),"",(S30/D30))</f>
        <v>228.54545454545453</v>
      </c>
      <c r="W30" s="14">
        <f aca="true" t="shared" si="24" ref="W30:W39">IF((D30=0),"",(T30/D30))</f>
        <v>0.8181818181818182</v>
      </c>
      <c r="X30" s="12">
        <f>SUM(X8,X12,X14,X16,X18,X20,X22,X24,X26,X28)</f>
        <v>253</v>
      </c>
      <c r="Y30" s="12">
        <f>SUM(Y8,Y12,Y14,Y16,Y18,Y20,Y22,Y24,Y26,Y28)</f>
        <v>149</v>
      </c>
      <c r="Z30" s="14">
        <f aca="true" t="shared" si="25" ref="Z30:Z39">IF((X30=0),"",((Y30/X30)*100))</f>
        <v>58.89328063241107</v>
      </c>
      <c r="AA30" s="12">
        <f>SUM(AA8,AA12,AA14,AA16,AA18,AA20,AA22,AA24,AA26,AA28)</f>
        <v>28</v>
      </c>
      <c r="AB30" s="14">
        <f aca="true" t="shared" si="26" ref="AB30:AB39">IF((X30=0),"",((AA30/X30)*100))</f>
        <v>11.067193675889328</v>
      </c>
      <c r="AC30" s="12">
        <f>SUM(AC8,AC12,AC14,AC16,AC18,AC20,AC22,AC24,AC26,AC28)</f>
        <v>76</v>
      </c>
      <c r="AD30" s="14">
        <f aca="true" t="shared" si="27" ref="AD30:AD39">IF((X30=0),"",((AC30/X30)*100))</f>
        <v>30.039525691699602</v>
      </c>
      <c r="AE30" s="12">
        <f>SUM(AE8,AE12,AE14,AE16,AE18,AE20,AE22,AE24,AE26,AE28)</f>
        <v>0</v>
      </c>
      <c r="AF30" s="14">
        <f aca="true" t="shared" si="28" ref="AF30:AF38">IF((X30=0),"",((AE30/X30)*100))</f>
        <v>0</v>
      </c>
      <c r="AG30" s="14">
        <f aca="true" t="shared" si="29" ref="AG30:AG38">IF((H30=0),"",((N30/H30)*100))</f>
        <v>128.9982925441093</v>
      </c>
      <c r="AH30" s="14">
        <f aca="true" t="shared" si="30" ref="AH30:AH38">IF((K30=0),"",((N30/K30)*100))</f>
        <v>64.3252447850149</v>
      </c>
      <c r="AI30" s="14">
        <f aca="true" t="shared" si="31" ref="AI30:AI38">IF((N30=0),"",((((N30-AA30)-AC30)/N30)*100))</f>
        <v>97.70571365541583</v>
      </c>
      <c r="AJ30" s="23">
        <f aca="true" t="shared" si="32" ref="AJ30:AJ50">IF((H30=0),"",((S30*6)/H30))</f>
        <v>4.292544109277177</v>
      </c>
      <c r="AK30" s="23">
        <f aca="true" t="shared" si="33" ref="AK30:AK38">IF((L30=0),"",((L30/N30)*100))</f>
        <v>88.02117802779617</v>
      </c>
      <c r="AL30" s="23">
        <f aca="true" t="shared" si="34" ref="AL30:AL38">IF((M30=0),"",((M30/N30)*100))</f>
        <v>11.97882197220384</v>
      </c>
      <c r="AM30" s="23">
        <f aca="true" t="shared" si="35" ref="AM30:AM38">IF((N30=0),"",((Q30/N30)*100))</f>
        <v>0.11030222810500773</v>
      </c>
      <c r="AN30" s="23">
        <f aca="true" t="shared" si="36" ref="AN30:AN50">IF((D30=0),"",((K30/D30/6)))</f>
        <v>106.77272727272727</v>
      </c>
    </row>
    <row r="31" spans="1:40" s="6" customFormat="1" ht="19.5" customHeight="1">
      <c r="A31" s="82"/>
      <c r="B31" s="83"/>
      <c r="C31" s="19" t="s">
        <v>138</v>
      </c>
      <c r="D31" s="20">
        <v>11</v>
      </c>
      <c r="E31" s="12">
        <f>SUM(E9:E9)</f>
        <v>0</v>
      </c>
      <c r="F31" s="12">
        <f>SUM(F9:F9)</f>
        <v>0</v>
      </c>
      <c r="G31" s="12">
        <f>SUM(G9:G9)</f>
        <v>0</v>
      </c>
      <c r="H31" s="12">
        <f>SUM(H9:H9)</f>
        <v>38</v>
      </c>
      <c r="I31" s="12">
        <f>SUM(I9:I9)</f>
        <v>38</v>
      </c>
      <c r="J31" s="14">
        <f t="shared" si="19"/>
        <v>0.5757575757575758</v>
      </c>
      <c r="K31" s="12">
        <f t="shared" si="20"/>
        <v>38</v>
      </c>
      <c r="L31" s="12">
        <f>SUM(L9:L9)</f>
        <v>37</v>
      </c>
      <c r="M31" s="12">
        <f>SUM(M9:M9)</f>
        <v>0</v>
      </c>
      <c r="N31" s="12">
        <f t="shared" si="21"/>
        <v>37</v>
      </c>
      <c r="O31" s="12">
        <f>SUM(O9:O9)</f>
        <v>0</v>
      </c>
      <c r="P31" s="12">
        <f>SUM(P9:P9)</f>
        <v>0</v>
      </c>
      <c r="Q31" s="12">
        <f>SUM(Q9:Q9)</f>
        <v>0</v>
      </c>
      <c r="R31" s="14">
        <f t="shared" si="22"/>
        <v>0.5606060606060607</v>
      </c>
      <c r="S31" s="12">
        <f>SUM(S9:S9)</f>
        <v>1</v>
      </c>
      <c r="T31" s="12">
        <f>SUM(T9:T9)</f>
        <v>0</v>
      </c>
      <c r="U31" s="12">
        <f>SUM(U9:U9)</f>
        <v>0</v>
      </c>
      <c r="V31" s="14">
        <f>IF((D31=0),"",(S31/D31))</f>
        <v>0.09090909090909091</v>
      </c>
      <c r="W31" s="14">
        <f>IF((D31=0),"",(T31/D31))</f>
        <v>0</v>
      </c>
      <c r="X31" s="12">
        <f>SUM(X9:X9)</f>
        <v>5</v>
      </c>
      <c r="Y31" s="12">
        <f>SUM(Y9:Y9)</f>
        <v>5</v>
      </c>
      <c r="Z31" s="14">
        <f t="shared" si="25"/>
        <v>100</v>
      </c>
      <c r="AA31" s="12">
        <f>SUM(AA9:AA9)</f>
        <v>0</v>
      </c>
      <c r="AB31" s="14">
        <f t="shared" si="26"/>
        <v>0</v>
      </c>
      <c r="AC31" s="12">
        <f>SUM(AC9:AC9)</f>
        <v>0</v>
      </c>
      <c r="AD31" s="14">
        <f t="shared" si="27"/>
        <v>0</v>
      </c>
      <c r="AE31" s="12">
        <f>SUM(AE9:AE9)</f>
        <v>0</v>
      </c>
      <c r="AF31" s="14">
        <f t="shared" si="28"/>
        <v>0</v>
      </c>
      <c r="AG31" s="14">
        <f t="shared" si="29"/>
        <v>97.36842105263158</v>
      </c>
      <c r="AH31" s="14">
        <f t="shared" si="30"/>
        <v>97.36842105263158</v>
      </c>
      <c r="AI31" s="14">
        <f t="shared" si="31"/>
        <v>100</v>
      </c>
      <c r="AJ31" s="23">
        <f t="shared" si="32"/>
        <v>0.15789473684210525</v>
      </c>
      <c r="AK31" s="23">
        <f t="shared" si="33"/>
        <v>100</v>
      </c>
      <c r="AL31" s="23">
        <f t="shared" si="34"/>
      </c>
      <c r="AM31" s="23">
        <f>IF((N31=0),"",((Q31/N31)*100))</f>
        <v>0</v>
      </c>
      <c r="AN31" s="23">
        <f t="shared" si="36"/>
        <v>0.5757575757575758</v>
      </c>
    </row>
    <row r="32" spans="1:40" s="6" customFormat="1" ht="19.5" customHeight="1">
      <c r="A32" s="82"/>
      <c r="B32" s="83"/>
      <c r="C32" s="19" t="s">
        <v>77</v>
      </c>
      <c r="D32" s="20">
        <v>11</v>
      </c>
      <c r="E32" s="12">
        <f>SUM(E10,E13,E15,E17,E19,E21,E23,E25,E27,E29)</f>
        <v>36</v>
      </c>
      <c r="F32" s="12">
        <f>SUM(F10,F13,F15,F17,F19,F21,F23,F25,F27,F29)</f>
        <v>0</v>
      </c>
      <c r="G32" s="12">
        <f>SUM(G10,G13,G15,G17,G19,G21,G23,G25,G27,G29)</f>
        <v>0</v>
      </c>
      <c r="H32" s="12">
        <f>SUM(H10,H13,H15,H17,H19,H21,H23,H25,H27,H29)</f>
        <v>29</v>
      </c>
      <c r="I32" s="12">
        <f>SUM(I10,I13,I15,I17,I19,I21,I23,I25,I27,I29)</f>
        <v>28</v>
      </c>
      <c r="J32" s="14">
        <f t="shared" si="19"/>
        <v>0.4393939393939394</v>
      </c>
      <c r="K32" s="12">
        <f t="shared" si="20"/>
        <v>65</v>
      </c>
      <c r="L32" s="12">
        <f>SUM(L10,L13,L15,L17,L19,L21,L23,L25,L27,L29)</f>
        <v>33</v>
      </c>
      <c r="M32" s="12">
        <f>SUM(M10,M13,M15,M17,M19,M21,M23,M25,M27,M29)</f>
        <v>3</v>
      </c>
      <c r="N32" s="12">
        <f t="shared" si="21"/>
        <v>36</v>
      </c>
      <c r="O32" s="12">
        <f>SUM(O10,O13,O15,O17,O19,O21,O23,O25,O27,O29)</f>
        <v>0</v>
      </c>
      <c r="P32" s="12">
        <f>SUM(P10,P13,P15,P17,P19,P21,P23,P25,P27,P29)</f>
        <v>0</v>
      </c>
      <c r="Q32" s="12">
        <f>SUM(Q10,Q13,Q15,Q17,Q19,Q21,Q23,Q25,Q27,Q29)</f>
        <v>0</v>
      </c>
      <c r="R32" s="14">
        <f t="shared" si="22"/>
        <v>0.5454545454545455</v>
      </c>
      <c r="S32" s="12">
        <f>SUM(S10,S13,S15,S17,S19,S21,S23,S25,S27,S29)</f>
        <v>29</v>
      </c>
      <c r="T32" s="12">
        <f>SUM(T10,T13,T15,T17,T19,T21,T23,T25,T27,T29)</f>
        <v>0</v>
      </c>
      <c r="U32" s="12">
        <f>SUM(U10,U13,U15,U17,U19,U21,U23,U25,U27,U29)</f>
        <v>0</v>
      </c>
      <c r="V32" s="14">
        <f t="shared" si="23"/>
        <v>2.6363636363636362</v>
      </c>
      <c r="W32" s="14">
        <f t="shared" si="24"/>
        <v>0</v>
      </c>
      <c r="X32" s="12">
        <f>SUM(X10,X13,X15,X17,X19,X21,X23,X25,X27,X29)</f>
        <v>4</v>
      </c>
      <c r="Y32" s="12">
        <f>SUM(Y10,Y13,Y15,Y17,Y19,Y21,Y23,Y25,Y27,Y29)</f>
        <v>1</v>
      </c>
      <c r="Z32" s="14">
        <f t="shared" si="25"/>
        <v>25</v>
      </c>
      <c r="AA32" s="12">
        <f>SUM(AA10,AA13,AA15,AA17,AA19,AA21,AA23,AA25,AA27,AA29)</f>
        <v>2</v>
      </c>
      <c r="AB32" s="14">
        <f t="shared" si="26"/>
        <v>50</v>
      </c>
      <c r="AC32" s="12">
        <f>SUM(AC10,AC13,AC15,AC17,AC19,AC21,AC23,AC25,AC27,AC29)</f>
        <v>1</v>
      </c>
      <c r="AD32" s="14">
        <f t="shared" si="27"/>
        <v>25</v>
      </c>
      <c r="AE32" s="12">
        <f>SUM(AE10,AE13,AE15,AE17,AE19,AE21,AE23,AE25,AE27,AE29)</f>
        <v>0</v>
      </c>
      <c r="AF32" s="14">
        <f t="shared" si="28"/>
        <v>0</v>
      </c>
      <c r="AG32" s="14">
        <f t="shared" si="29"/>
        <v>124.13793103448276</v>
      </c>
      <c r="AH32" s="14">
        <f t="shared" si="30"/>
        <v>55.38461538461539</v>
      </c>
      <c r="AI32" s="14">
        <f t="shared" si="31"/>
        <v>91.66666666666666</v>
      </c>
      <c r="AJ32" s="23">
        <f t="shared" si="32"/>
        <v>6</v>
      </c>
      <c r="AK32" s="23">
        <f t="shared" si="33"/>
        <v>91.66666666666666</v>
      </c>
      <c r="AL32" s="23">
        <f t="shared" si="34"/>
        <v>8.333333333333332</v>
      </c>
      <c r="AM32" s="23">
        <f t="shared" si="35"/>
        <v>0</v>
      </c>
      <c r="AN32" s="23">
        <f t="shared" si="36"/>
        <v>0.9848484848484849</v>
      </c>
    </row>
    <row r="33" spans="1:40" s="6" customFormat="1" ht="19.5" customHeight="1">
      <c r="A33" s="84"/>
      <c r="B33" s="85"/>
      <c r="C33" s="19" t="s">
        <v>139</v>
      </c>
      <c r="D33" s="20"/>
      <c r="E33" s="12">
        <f>SUM(E11:E11)</f>
        <v>0</v>
      </c>
      <c r="F33" s="12">
        <f>SUM(F11:F11)</f>
        <v>0</v>
      </c>
      <c r="G33" s="12">
        <f>SUM(G11:G11)</f>
        <v>0</v>
      </c>
      <c r="H33" s="12">
        <f>SUM(H11:H11)</f>
        <v>0</v>
      </c>
      <c r="I33" s="12">
        <f>SUM(I11:I11)</f>
        <v>0</v>
      </c>
      <c r="J33" s="14">
        <f t="shared" si="19"/>
      </c>
      <c r="K33" s="12">
        <f t="shared" si="20"/>
        <v>0</v>
      </c>
      <c r="L33" s="12">
        <f>SUM(L11:L11)</f>
        <v>0</v>
      </c>
      <c r="M33" s="12">
        <f>SUM(M11:M11)</f>
        <v>0</v>
      </c>
      <c r="N33" s="12">
        <f t="shared" si="21"/>
        <v>0</v>
      </c>
      <c r="O33" s="12">
        <f>SUM(O11:O11)</f>
        <v>0</v>
      </c>
      <c r="P33" s="12">
        <f>SUM(P11:P11)</f>
        <v>0</v>
      </c>
      <c r="Q33" s="12">
        <f>SUM(Q11:Q11)</f>
        <v>0</v>
      </c>
      <c r="R33" s="14">
        <f t="shared" si="22"/>
      </c>
      <c r="S33" s="12">
        <f>SUM(S11:S11)</f>
        <v>0</v>
      </c>
      <c r="T33" s="12">
        <f>SUM(T11:T11)</f>
        <v>0</v>
      </c>
      <c r="U33" s="12">
        <f>SUM(U11:U11)</f>
        <v>0</v>
      </c>
      <c r="V33" s="14">
        <f>IF((D33=0),"",(S33/D33))</f>
      </c>
      <c r="W33" s="14">
        <f>IF((D33=0),"",(T33/D33))</f>
      </c>
      <c r="X33" s="12">
        <f>SUM(X11:X11)</f>
        <v>0</v>
      </c>
      <c r="Y33" s="12">
        <f>SUM(Y11:Y11)</f>
        <v>0</v>
      </c>
      <c r="Z33" s="14">
        <f t="shared" si="25"/>
      </c>
      <c r="AA33" s="12">
        <f>SUM(AA11:AA11)</f>
        <v>0</v>
      </c>
      <c r="AB33" s="14">
        <f t="shared" si="26"/>
      </c>
      <c r="AC33" s="12">
        <f>SUM(AC11:AC11)</f>
        <v>0</v>
      </c>
      <c r="AD33" s="14">
        <f t="shared" si="27"/>
      </c>
      <c r="AE33" s="12">
        <f>SUM(AE11:AE11)</f>
        <v>0</v>
      </c>
      <c r="AF33" s="14">
        <f t="shared" si="28"/>
      </c>
      <c r="AG33" s="14">
        <f t="shared" si="29"/>
      </c>
      <c r="AH33" s="14">
        <f t="shared" si="30"/>
      </c>
      <c r="AI33" s="14">
        <f t="shared" si="31"/>
      </c>
      <c r="AJ33" s="23">
        <f t="shared" si="32"/>
      </c>
      <c r="AK33" s="23">
        <f t="shared" si="33"/>
      </c>
      <c r="AL33" s="23">
        <f t="shared" si="34"/>
      </c>
      <c r="AM33" s="23">
        <f>IF((N33=0),"",((Q33/N33)*100))</f>
      </c>
      <c r="AN33" s="23">
        <f t="shared" si="36"/>
      </c>
    </row>
    <row r="34" spans="1:40" ht="19.5" customHeight="1">
      <c r="A34" s="13">
        <v>11</v>
      </c>
      <c r="B34" s="59" t="s">
        <v>92</v>
      </c>
      <c r="C34" s="59"/>
      <c r="D34" s="21"/>
      <c r="E34" s="10"/>
      <c r="F34" s="10"/>
      <c r="G34" s="10"/>
      <c r="H34" s="10"/>
      <c r="I34" s="10"/>
      <c r="J34" s="15">
        <f t="shared" si="19"/>
      </c>
      <c r="K34" s="16">
        <f t="shared" si="20"/>
        <v>0</v>
      </c>
      <c r="L34" s="10"/>
      <c r="M34" s="10"/>
      <c r="N34" s="16">
        <f t="shared" si="21"/>
        <v>0</v>
      </c>
      <c r="O34" s="10"/>
      <c r="P34" s="10"/>
      <c r="Q34" s="10"/>
      <c r="R34" s="15">
        <f t="shared" si="22"/>
      </c>
      <c r="S34" s="10"/>
      <c r="T34" s="10"/>
      <c r="U34" s="10"/>
      <c r="V34" s="15">
        <f t="shared" si="23"/>
      </c>
      <c r="W34" s="15">
        <f t="shared" si="24"/>
      </c>
      <c r="X34" s="17">
        <f>Y34+AA34+AC34+AE34</f>
        <v>0</v>
      </c>
      <c r="Y34" s="10"/>
      <c r="Z34" s="11">
        <f t="shared" si="25"/>
      </c>
      <c r="AA34" s="10"/>
      <c r="AB34" s="11">
        <f t="shared" si="26"/>
      </c>
      <c r="AC34" s="10"/>
      <c r="AD34" s="11">
        <f t="shared" si="27"/>
      </c>
      <c r="AE34" s="10"/>
      <c r="AF34" s="11">
        <f t="shared" si="28"/>
      </c>
      <c r="AG34" s="15">
        <f t="shared" si="29"/>
      </c>
      <c r="AH34" s="15">
        <f t="shared" si="30"/>
      </c>
      <c r="AI34" s="11">
        <f t="shared" si="31"/>
      </c>
      <c r="AJ34" s="22">
        <f t="shared" si="32"/>
      </c>
      <c r="AK34" s="22">
        <f t="shared" si="33"/>
      </c>
      <c r="AL34" s="22">
        <f t="shared" si="34"/>
      </c>
      <c r="AM34" s="22">
        <f t="shared" si="35"/>
      </c>
      <c r="AN34" s="22">
        <f t="shared" si="36"/>
      </c>
    </row>
    <row r="35" spans="1:40" s="6" customFormat="1" ht="19.5" customHeight="1">
      <c r="A35" s="78" t="s">
        <v>91</v>
      </c>
      <c r="B35" s="78"/>
      <c r="C35" s="79"/>
      <c r="D35" s="20">
        <v>11</v>
      </c>
      <c r="E35" s="12">
        <f>SUM(E30:E34)</f>
        <v>3569</v>
      </c>
      <c r="F35" s="12">
        <f>SUM(F30:F34)</f>
        <v>10</v>
      </c>
      <c r="G35" s="12">
        <f>SUM(G30:G34)</f>
        <v>12</v>
      </c>
      <c r="H35" s="12">
        <f>SUM(H30:H34)</f>
        <v>3581</v>
      </c>
      <c r="I35" s="12">
        <f>SUM(I30:I34)</f>
        <v>3504</v>
      </c>
      <c r="J35" s="14">
        <f t="shared" si="19"/>
        <v>54.25757575757576</v>
      </c>
      <c r="K35" s="12">
        <f t="shared" si="20"/>
        <v>7150</v>
      </c>
      <c r="L35" s="12">
        <f>SUM(L30:L34)</f>
        <v>4060</v>
      </c>
      <c r="M35" s="12">
        <f>SUM(M30:M34)</f>
        <v>546</v>
      </c>
      <c r="N35" s="12">
        <f t="shared" si="21"/>
        <v>4606</v>
      </c>
      <c r="O35" s="12">
        <f>SUM(O30:O34)</f>
        <v>0</v>
      </c>
      <c r="P35" s="12">
        <f>SUM(P30:P34)</f>
        <v>3</v>
      </c>
      <c r="Q35" s="12">
        <f>SUM(Q30:Q34)</f>
        <v>5</v>
      </c>
      <c r="R35" s="14">
        <f t="shared" si="22"/>
        <v>69.7878787878788</v>
      </c>
      <c r="S35" s="12">
        <f>SUM(S30:S34)</f>
        <v>2544</v>
      </c>
      <c r="T35" s="12">
        <f>SUM(T30:T34)</f>
        <v>9</v>
      </c>
      <c r="U35" s="12">
        <f>SUM(U30:U34)</f>
        <v>9</v>
      </c>
      <c r="V35" s="14">
        <f t="shared" si="23"/>
        <v>231.27272727272728</v>
      </c>
      <c r="W35" s="14">
        <f t="shared" si="24"/>
        <v>0.8181818181818182</v>
      </c>
      <c r="X35" s="12">
        <f>SUM(X30:X34)</f>
        <v>262</v>
      </c>
      <c r="Y35" s="12">
        <f>SUM(Y30:Y34)</f>
        <v>155</v>
      </c>
      <c r="Z35" s="14">
        <f t="shared" si="25"/>
        <v>59.16030534351145</v>
      </c>
      <c r="AA35" s="12">
        <f>SUM(AA30:AA34)</f>
        <v>30</v>
      </c>
      <c r="AB35" s="14">
        <f t="shared" si="26"/>
        <v>11.450381679389313</v>
      </c>
      <c r="AC35" s="12">
        <f>SUM(AC30:AC34)</f>
        <v>77</v>
      </c>
      <c r="AD35" s="14">
        <f t="shared" si="27"/>
        <v>29.389312977099237</v>
      </c>
      <c r="AE35" s="12">
        <f>SUM(AE30:AE34)</f>
        <v>0</v>
      </c>
      <c r="AF35" s="14">
        <f t="shared" si="28"/>
        <v>0</v>
      </c>
      <c r="AG35" s="14">
        <f t="shared" si="29"/>
        <v>128.62328958391512</v>
      </c>
      <c r="AH35" s="14">
        <f t="shared" si="30"/>
        <v>64.41958041958043</v>
      </c>
      <c r="AI35" s="14">
        <f t="shared" si="31"/>
        <v>97.6769431176726</v>
      </c>
      <c r="AJ35" s="23">
        <f t="shared" si="32"/>
        <v>4.2624965093549285</v>
      </c>
      <c r="AK35" s="23">
        <f t="shared" si="33"/>
        <v>88.14589665653494</v>
      </c>
      <c r="AL35" s="23">
        <f t="shared" si="34"/>
        <v>11.854103343465045</v>
      </c>
      <c r="AM35" s="23">
        <f t="shared" si="35"/>
        <v>0.10855405992184108</v>
      </c>
      <c r="AN35" s="23">
        <f t="shared" si="36"/>
        <v>108.33333333333333</v>
      </c>
    </row>
    <row r="36" spans="1:40" ht="19.5" customHeight="1">
      <c r="A36" s="13">
        <v>12</v>
      </c>
      <c r="B36" s="59" t="s">
        <v>94</v>
      </c>
      <c r="C36" s="59"/>
      <c r="D36" s="21">
        <v>11</v>
      </c>
      <c r="E36" s="10">
        <v>431</v>
      </c>
      <c r="F36" s="10"/>
      <c r="G36" s="10"/>
      <c r="H36" s="10">
        <v>883</v>
      </c>
      <c r="I36" s="10">
        <v>883</v>
      </c>
      <c r="J36" s="15">
        <f t="shared" si="19"/>
        <v>13.378787878787877</v>
      </c>
      <c r="K36" s="16">
        <f t="shared" si="20"/>
        <v>1314</v>
      </c>
      <c r="L36" s="10"/>
      <c r="M36" s="10">
        <v>931</v>
      </c>
      <c r="N36" s="16">
        <f t="shared" si="21"/>
        <v>931</v>
      </c>
      <c r="O36" s="10"/>
      <c r="P36" s="10"/>
      <c r="Q36" s="10"/>
      <c r="R36" s="15">
        <f t="shared" si="22"/>
        <v>14.106060606060607</v>
      </c>
      <c r="S36" s="10">
        <v>383</v>
      </c>
      <c r="T36" s="10"/>
      <c r="U36" s="10"/>
      <c r="V36" s="15">
        <f t="shared" si="23"/>
        <v>34.81818181818182</v>
      </c>
      <c r="W36" s="15">
        <f t="shared" si="24"/>
        <v>0</v>
      </c>
      <c r="X36" s="17">
        <f>Y36+AA36+AC36+AE36</f>
        <v>0</v>
      </c>
      <c r="Y36" s="10"/>
      <c r="Z36" s="11">
        <f t="shared" si="25"/>
      </c>
      <c r="AA36" s="10"/>
      <c r="AB36" s="11">
        <f t="shared" si="26"/>
      </c>
      <c r="AC36" s="10"/>
      <c r="AD36" s="11">
        <f t="shared" si="27"/>
      </c>
      <c r="AE36" s="10"/>
      <c r="AF36" s="11">
        <f t="shared" si="28"/>
      </c>
      <c r="AG36" s="15">
        <f t="shared" si="29"/>
        <v>105.43601359003398</v>
      </c>
      <c r="AH36" s="15">
        <f t="shared" si="30"/>
        <v>70.8523592085236</v>
      </c>
      <c r="AI36" s="11">
        <f t="shared" si="31"/>
        <v>100</v>
      </c>
      <c r="AJ36" s="22">
        <f t="shared" si="32"/>
        <v>2.6024915062287657</v>
      </c>
      <c r="AK36" s="22">
        <f t="shared" si="33"/>
      </c>
      <c r="AL36" s="22">
        <f t="shared" si="34"/>
        <v>100</v>
      </c>
      <c r="AM36" s="22">
        <f t="shared" si="35"/>
        <v>0</v>
      </c>
      <c r="AN36" s="22">
        <f t="shared" si="36"/>
        <v>19.90909090909091</v>
      </c>
    </row>
    <row r="37" spans="1:40" s="6" customFormat="1" ht="19.5" customHeight="1">
      <c r="A37" s="78" t="s">
        <v>93</v>
      </c>
      <c r="B37" s="78"/>
      <c r="C37" s="79"/>
      <c r="D37" s="20">
        <v>11</v>
      </c>
      <c r="E37" s="12">
        <f>SUM(E35:E36)</f>
        <v>4000</v>
      </c>
      <c r="F37" s="12">
        <f>SUM(F35:F36)</f>
        <v>10</v>
      </c>
      <c r="G37" s="12">
        <f>SUM(G35:G36)</f>
        <v>12</v>
      </c>
      <c r="H37" s="12">
        <f>SUM(H35:H36)</f>
        <v>4464</v>
      </c>
      <c r="I37" s="12">
        <f>SUM(I35:I36)</f>
        <v>4387</v>
      </c>
      <c r="J37" s="14">
        <f t="shared" si="19"/>
        <v>67.63636363636364</v>
      </c>
      <c r="K37" s="12">
        <f t="shared" si="20"/>
        <v>8464</v>
      </c>
      <c r="L37" s="12">
        <f>SUM(L35:L36)</f>
        <v>4060</v>
      </c>
      <c r="M37" s="12">
        <f>SUM(M35:M36)</f>
        <v>1477</v>
      </c>
      <c r="N37" s="12">
        <f t="shared" si="21"/>
        <v>5537</v>
      </c>
      <c r="O37" s="12">
        <f>SUM(O35:O36)</f>
        <v>0</v>
      </c>
      <c r="P37" s="12">
        <f>SUM(P35:P36)</f>
        <v>3</v>
      </c>
      <c r="Q37" s="12">
        <f>SUM(Q35:Q36)</f>
        <v>5</v>
      </c>
      <c r="R37" s="14">
        <f t="shared" si="22"/>
        <v>83.89393939393939</v>
      </c>
      <c r="S37" s="12">
        <f>SUM(S35:S36)</f>
        <v>2927</v>
      </c>
      <c r="T37" s="12">
        <f>SUM(T35:T36)</f>
        <v>9</v>
      </c>
      <c r="U37" s="12">
        <f>SUM(U35:U36)</f>
        <v>9</v>
      </c>
      <c r="V37" s="14">
        <f>IF((D37=0),"",(S37/D37))</f>
        <v>266.09090909090907</v>
      </c>
      <c r="W37" s="14">
        <f t="shared" si="24"/>
        <v>0.8181818181818182</v>
      </c>
      <c r="X37" s="12">
        <f aca="true" t="shared" si="37" ref="X37:AE37">SUM(X35:X36)</f>
        <v>262</v>
      </c>
      <c r="Y37" s="12">
        <f t="shared" si="37"/>
        <v>155</v>
      </c>
      <c r="Z37" s="14">
        <f t="shared" si="25"/>
        <v>59.16030534351145</v>
      </c>
      <c r="AA37" s="12">
        <f t="shared" si="37"/>
        <v>30</v>
      </c>
      <c r="AB37" s="14">
        <f t="shared" si="26"/>
        <v>11.450381679389313</v>
      </c>
      <c r="AC37" s="12">
        <f t="shared" si="37"/>
        <v>77</v>
      </c>
      <c r="AD37" s="14">
        <f t="shared" si="27"/>
        <v>29.389312977099237</v>
      </c>
      <c r="AE37" s="12">
        <f t="shared" si="37"/>
        <v>0</v>
      </c>
      <c r="AF37" s="14">
        <f t="shared" si="28"/>
        <v>0</v>
      </c>
      <c r="AG37" s="14">
        <f t="shared" si="29"/>
        <v>124.03673835125448</v>
      </c>
      <c r="AH37" s="14">
        <f t="shared" si="30"/>
        <v>65.41824196597354</v>
      </c>
      <c r="AI37" s="14">
        <f t="shared" si="31"/>
        <v>98.06754560231172</v>
      </c>
      <c r="AJ37" s="23">
        <f t="shared" si="32"/>
        <v>3.9341397849462365</v>
      </c>
      <c r="AK37" s="23">
        <f t="shared" si="33"/>
        <v>73.32490518331227</v>
      </c>
      <c r="AL37" s="23">
        <f t="shared" si="34"/>
        <v>26.67509481668774</v>
      </c>
      <c r="AM37" s="23">
        <f t="shared" si="35"/>
        <v>0.09030160736861116</v>
      </c>
      <c r="AN37" s="23">
        <f t="shared" si="36"/>
        <v>128.24242424242425</v>
      </c>
    </row>
    <row r="38" spans="1:40" ht="19.5" customHeight="1">
      <c r="A38" s="13">
        <v>13</v>
      </c>
      <c r="B38" s="59" t="s">
        <v>103</v>
      </c>
      <c r="C38" s="59"/>
      <c r="D38" s="21">
        <v>11</v>
      </c>
      <c r="E38" s="10">
        <v>3331</v>
      </c>
      <c r="F38" s="10"/>
      <c r="G38" s="10"/>
      <c r="H38" s="10">
        <v>1789</v>
      </c>
      <c r="I38" s="10">
        <v>1789</v>
      </c>
      <c r="J38" s="15">
        <f t="shared" si="19"/>
        <v>27.106060606060606</v>
      </c>
      <c r="K38" s="17">
        <f t="shared" si="20"/>
        <v>5120</v>
      </c>
      <c r="L38" s="10">
        <v>2135</v>
      </c>
      <c r="M38" s="10"/>
      <c r="N38" s="17">
        <f t="shared" si="21"/>
        <v>2135</v>
      </c>
      <c r="O38" s="10"/>
      <c r="P38" s="10"/>
      <c r="Q38" s="10"/>
      <c r="R38" s="15">
        <f t="shared" si="22"/>
        <v>32.34848484848485</v>
      </c>
      <c r="S38" s="10">
        <v>2985</v>
      </c>
      <c r="T38" s="10"/>
      <c r="U38" s="10"/>
      <c r="V38" s="15">
        <f t="shared" si="23"/>
        <v>271.3636363636364</v>
      </c>
      <c r="W38" s="15">
        <f t="shared" si="24"/>
        <v>0</v>
      </c>
      <c r="X38" s="17">
        <f>Y38+AA38+AC38+AE38</f>
        <v>0</v>
      </c>
      <c r="Y38" s="10"/>
      <c r="Z38" s="15">
        <f t="shared" si="25"/>
      </c>
      <c r="AA38" s="10"/>
      <c r="AB38" s="15">
        <f t="shared" si="26"/>
      </c>
      <c r="AC38" s="10"/>
      <c r="AD38" s="15">
        <f t="shared" si="27"/>
      </c>
      <c r="AE38" s="10"/>
      <c r="AF38" s="15">
        <f t="shared" si="28"/>
      </c>
      <c r="AG38" s="15">
        <f t="shared" si="29"/>
        <v>119.34041363890442</v>
      </c>
      <c r="AH38" s="15">
        <f t="shared" si="30"/>
        <v>41.69921875</v>
      </c>
      <c r="AI38" s="15">
        <f t="shared" si="31"/>
        <v>100</v>
      </c>
      <c r="AJ38" s="22">
        <f t="shared" si="32"/>
        <v>10.011179429849077</v>
      </c>
      <c r="AK38" s="24">
        <f t="shared" si="33"/>
        <v>100</v>
      </c>
      <c r="AL38" s="24">
        <f t="shared" si="34"/>
      </c>
      <c r="AM38" s="24">
        <f t="shared" si="35"/>
        <v>0</v>
      </c>
      <c r="AN38" s="22">
        <f t="shared" si="36"/>
        <v>77.57575757575758</v>
      </c>
    </row>
    <row r="39" spans="1:40" ht="19.5" customHeight="1">
      <c r="A39" s="60" t="s">
        <v>104</v>
      </c>
      <c r="B39" s="61"/>
      <c r="C39" s="61"/>
      <c r="D39" s="20">
        <v>11</v>
      </c>
      <c r="E39" s="12">
        <f>SUM(E37:E38)</f>
        <v>7331</v>
      </c>
      <c r="F39" s="12">
        <f>SUM(F37:F38)</f>
        <v>10</v>
      </c>
      <c r="G39" s="12">
        <f>SUM(G37:G38)</f>
        <v>12</v>
      </c>
      <c r="H39" s="12">
        <f>SUM(H37:H38)</f>
        <v>6253</v>
      </c>
      <c r="I39" s="12">
        <f>SUM(I37:I38)</f>
        <v>6176</v>
      </c>
      <c r="J39" s="14">
        <f t="shared" si="19"/>
        <v>94.74242424242425</v>
      </c>
      <c r="K39" s="12">
        <f t="shared" si="20"/>
        <v>13584</v>
      </c>
      <c r="L39" s="12">
        <f>SUM(L37:L38)</f>
        <v>6195</v>
      </c>
      <c r="M39" s="12">
        <f>SUM(M37:M38)</f>
        <v>1477</v>
      </c>
      <c r="N39" s="12">
        <f t="shared" si="21"/>
        <v>7672</v>
      </c>
      <c r="O39" s="12">
        <f>SUM(O37:O38)</f>
        <v>0</v>
      </c>
      <c r="P39" s="12">
        <f>SUM(P37:P38)</f>
        <v>3</v>
      </c>
      <c r="Q39" s="12">
        <f>SUM(Q37:Q38)</f>
        <v>5</v>
      </c>
      <c r="R39" s="14">
        <f t="shared" si="22"/>
        <v>116.24242424242425</v>
      </c>
      <c r="S39" s="12">
        <f>SUM(S37:S38)</f>
        <v>5912</v>
      </c>
      <c r="T39" s="12">
        <f>SUM(T37:T38)</f>
        <v>9</v>
      </c>
      <c r="U39" s="12">
        <f>SUM(U37:U38)</f>
        <v>9</v>
      </c>
      <c r="V39" s="14">
        <f t="shared" si="23"/>
        <v>537.4545454545455</v>
      </c>
      <c r="W39" s="14">
        <f t="shared" si="24"/>
        <v>0.8181818181818182</v>
      </c>
      <c r="X39" s="12">
        <f>SUM(X37:X38)</f>
        <v>262</v>
      </c>
      <c r="Y39" s="12">
        <f>SUM(Y37:Y38)</f>
        <v>155</v>
      </c>
      <c r="Z39" s="14">
        <f t="shared" si="25"/>
        <v>59.16030534351145</v>
      </c>
      <c r="AA39" s="12">
        <f>SUM(AA37:AA38)</f>
        <v>30</v>
      </c>
      <c r="AB39" s="14">
        <f t="shared" si="26"/>
        <v>11.450381679389313</v>
      </c>
      <c r="AC39" s="12">
        <f>SUM(AC37:AC38)</f>
        <v>77</v>
      </c>
      <c r="AD39" s="14">
        <f t="shared" si="27"/>
        <v>29.389312977099237</v>
      </c>
      <c r="AE39" s="12">
        <f>SUM(AE37:AE38)</f>
        <v>0</v>
      </c>
      <c r="AF39" s="14">
        <f aca="true" t="shared" si="38" ref="AF39:AF48">IF((X39=0),"",((AE39/X39)*100))</f>
        <v>0</v>
      </c>
      <c r="AG39" s="14">
        <f aca="true" t="shared" si="39" ref="AG39:AG48">IF((H39=0),"",((N39/H39)*100))</f>
        <v>122.69310730849192</v>
      </c>
      <c r="AH39" s="14">
        <f aca="true" t="shared" si="40" ref="AH39:AH48">IF((K39=0),"",((N39/K39)*100))</f>
        <v>56.478209658421676</v>
      </c>
      <c r="AI39" s="14">
        <f aca="true" t="shared" si="41" ref="AI39:AI48">IF((N39=0),"",((((N39-AA39)-AC39)/N39)*100))</f>
        <v>98.6053180396246</v>
      </c>
      <c r="AJ39" s="23">
        <f t="shared" si="32"/>
        <v>5.672797057412442</v>
      </c>
      <c r="AK39" s="23">
        <f aca="true" t="shared" si="42" ref="AK39:AK48">IF((L39=0),"",((L39/N39)*100))</f>
        <v>80.74817518248175</v>
      </c>
      <c r="AL39" s="23">
        <f aca="true" t="shared" si="43" ref="AL39:AL48">IF((M39=0),"",((M39/N39)*100))</f>
        <v>19.251824817518248</v>
      </c>
      <c r="AM39" s="23">
        <f aca="true" t="shared" si="44" ref="AM39:AM48">IF((N39=0),"",((Q39/N39)*100))</f>
        <v>0.0651720542231491</v>
      </c>
      <c r="AN39" s="23">
        <f t="shared" si="36"/>
        <v>205.81818181818184</v>
      </c>
    </row>
    <row r="40" spans="1:40" ht="19.5" customHeight="1">
      <c r="A40" s="13">
        <v>14</v>
      </c>
      <c r="B40" s="59" t="s">
        <v>108</v>
      </c>
      <c r="C40" s="59"/>
      <c r="D40" s="21">
        <v>2</v>
      </c>
      <c r="E40" s="10"/>
      <c r="F40" s="10"/>
      <c r="G40" s="10"/>
      <c r="H40" s="10">
        <v>2</v>
      </c>
      <c r="I40" s="10">
        <v>2</v>
      </c>
      <c r="J40" s="15">
        <f t="shared" si="19"/>
        <v>0.16666666666666666</v>
      </c>
      <c r="K40" s="16">
        <f aca="true" t="shared" si="45" ref="K40:K48">E40+H40</f>
        <v>2</v>
      </c>
      <c r="L40" s="10"/>
      <c r="M40" s="10">
        <v>2</v>
      </c>
      <c r="N40" s="16">
        <f aca="true" t="shared" si="46" ref="N40:N48">L40+M40</f>
        <v>2</v>
      </c>
      <c r="O40" s="10"/>
      <c r="P40" s="10"/>
      <c r="Q40" s="10"/>
      <c r="R40" s="15">
        <f t="shared" si="22"/>
        <v>0.16666666666666666</v>
      </c>
      <c r="S40" s="10"/>
      <c r="T40" s="10"/>
      <c r="U40" s="10"/>
      <c r="V40" s="15">
        <f aca="true" t="shared" si="47" ref="V40:V48">IF((D40=0),"",(S40/D40))</f>
        <v>0</v>
      </c>
      <c r="W40" s="15">
        <f aca="true" t="shared" si="48" ref="W40:W48">IF((D40=0),"",(T40/D40))</f>
        <v>0</v>
      </c>
      <c r="X40" s="17">
        <f>Y40+AA40+AC40+AE40</f>
        <v>0</v>
      </c>
      <c r="Y40" s="10"/>
      <c r="Z40" s="11">
        <f aca="true" t="shared" si="49" ref="Z40:Z48">IF((X40=0),"",((Y40/X40)*100))</f>
      </c>
      <c r="AA40" s="10"/>
      <c r="AB40" s="11">
        <f aca="true" t="shared" si="50" ref="AB40:AB48">IF((X40=0),"",((AA40/X40)*100))</f>
      </c>
      <c r="AC40" s="10"/>
      <c r="AD40" s="11">
        <f aca="true" t="shared" si="51" ref="AD40:AD48">IF((X40=0),"",((AC40/X40)*100))</f>
      </c>
      <c r="AE40" s="10"/>
      <c r="AF40" s="11">
        <f t="shared" si="38"/>
      </c>
      <c r="AG40" s="15">
        <f t="shared" si="39"/>
        <v>100</v>
      </c>
      <c r="AH40" s="15">
        <f t="shared" si="40"/>
        <v>100</v>
      </c>
      <c r="AI40" s="11">
        <f t="shared" si="41"/>
        <v>100</v>
      </c>
      <c r="AJ40" s="22">
        <f t="shared" si="32"/>
        <v>0</v>
      </c>
      <c r="AK40" s="22">
        <f t="shared" si="42"/>
      </c>
      <c r="AL40" s="22">
        <f t="shared" si="43"/>
        <v>100</v>
      </c>
      <c r="AM40" s="22">
        <f t="shared" si="44"/>
        <v>0</v>
      </c>
      <c r="AN40" s="22">
        <f t="shared" si="36"/>
        <v>0.16666666666666666</v>
      </c>
    </row>
    <row r="41" spans="1:40" ht="19.5" customHeight="1">
      <c r="A41" s="13">
        <v>15</v>
      </c>
      <c r="B41" s="59" t="s">
        <v>107</v>
      </c>
      <c r="C41" s="59"/>
      <c r="D41" s="10"/>
      <c r="E41" s="10"/>
      <c r="F41" s="10"/>
      <c r="G41" s="10"/>
      <c r="H41" s="10"/>
      <c r="I41" s="10"/>
      <c r="J41" s="15">
        <f t="shared" si="19"/>
      </c>
      <c r="K41" s="16">
        <f t="shared" si="45"/>
        <v>0</v>
      </c>
      <c r="L41" s="10"/>
      <c r="M41" s="10"/>
      <c r="N41" s="16">
        <f t="shared" si="46"/>
        <v>0</v>
      </c>
      <c r="O41" s="10"/>
      <c r="P41" s="10"/>
      <c r="Q41" s="10"/>
      <c r="R41" s="15">
        <f t="shared" si="22"/>
      </c>
      <c r="S41" s="10"/>
      <c r="T41" s="10"/>
      <c r="U41" s="10"/>
      <c r="V41" s="15">
        <f t="shared" si="47"/>
      </c>
      <c r="W41" s="15">
        <f t="shared" si="48"/>
      </c>
      <c r="X41" s="17">
        <f>Y41+AA41+AC41+AE41</f>
        <v>0</v>
      </c>
      <c r="Y41" s="10"/>
      <c r="Z41" s="11">
        <f t="shared" si="49"/>
      </c>
      <c r="AA41" s="10"/>
      <c r="AB41" s="11">
        <f t="shared" si="50"/>
      </c>
      <c r="AC41" s="10"/>
      <c r="AD41" s="11">
        <f t="shared" si="51"/>
      </c>
      <c r="AE41" s="10"/>
      <c r="AF41" s="11">
        <f t="shared" si="38"/>
      </c>
      <c r="AG41" s="15">
        <f t="shared" si="39"/>
      </c>
      <c r="AH41" s="15">
        <f t="shared" si="40"/>
      </c>
      <c r="AI41" s="11">
        <f t="shared" si="41"/>
      </c>
      <c r="AJ41" s="22">
        <f t="shared" si="32"/>
      </c>
      <c r="AK41" s="22">
        <f t="shared" si="42"/>
      </c>
      <c r="AL41" s="22">
        <f t="shared" si="43"/>
      </c>
      <c r="AM41" s="22">
        <f t="shared" si="44"/>
      </c>
      <c r="AN41" s="22">
        <f t="shared" si="36"/>
      </c>
    </row>
    <row r="42" spans="1:40" ht="19.5" customHeight="1">
      <c r="A42" s="60" t="s">
        <v>106</v>
      </c>
      <c r="B42" s="61"/>
      <c r="C42" s="61"/>
      <c r="D42" s="20">
        <v>2</v>
      </c>
      <c r="E42" s="12">
        <f>SUM(E40:E41)</f>
        <v>0</v>
      </c>
      <c r="F42" s="12">
        <f>SUM(F40:F41)</f>
        <v>0</v>
      </c>
      <c r="G42" s="12">
        <f>SUM(G40:G41)</f>
        <v>0</v>
      </c>
      <c r="H42" s="12">
        <f>SUM(H40:H41)</f>
        <v>2</v>
      </c>
      <c r="I42" s="12">
        <f>SUM(I40:I41)</f>
        <v>2</v>
      </c>
      <c r="J42" s="14">
        <f t="shared" si="19"/>
        <v>0.16666666666666666</v>
      </c>
      <c r="K42" s="12">
        <f t="shared" si="45"/>
        <v>2</v>
      </c>
      <c r="L42" s="12">
        <f>SUM(L40:L41)</f>
        <v>0</v>
      </c>
      <c r="M42" s="12">
        <f>SUM(M40:M41)</f>
        <v>2</v>
      </c>
      <c r="N42" s="12">
        <f t="shared" si="46"/>
        <v>2</v>
      </c>
      <c r="O42" s="12">
        <f>SUM(O40:O41)</f>
        <v>0</v>
      </c>
      <c r="P42" s="12">
        <f>SUM(P40:P41)</f>
        <v>0</v>
      </c>
      <c r="Q42" s="12">
        <f>SUM(Q40:Q41)</f>
        <v>0</v>
      </c>
      <c r="R42" s="14">
        <f t="shared" si="22"/>
        <v>0.16666666666666666</v>
      </c>
      <c r="S42" s="12">
        <f>SUM(S40:S41)</f>
        <v>0</v>
      </c>
      <c r="T42" s="12">
        <f>SUM(T40:T41)</f>
        <v>0</v>
      </c>
      <c r="U42" s="12">
        <f>SUM(U40:U41)</f>
        <v>0</v>
      </c>
      <c r="V42" s="14">
        <f t="shared" si="47"/>
        <v>0</v>
      </c>
      <c r="W42" s="14">
        <f t="shared" si="48"/>
        <v>0</v>
      </c>
      <c r="X42" s="12">
        <f>SUM(X40:X41)</f>
        <v>0</v>
      </c>
      <c r="Y42" s="12">
        <f>SUM(Y40:Y41)</f>
        <v>0</v>
      </c>
      <c r="Z42" s="14">
        <f t="shared" si="49"/>
      </c>
      <c r="AA42" s="12">
        <f>SUM(AA40:AA41)</f>
        <v>0</v>
      </c>
      <c r="AB42" s="14">
        <f t="shared" si="50"/>
      </c>
      <c r="AC42" s="12">
        <f>SUM(AC40:AC41)</f>
        <v>0</v>
      </c>
      <c r="AD42" s="14">
        <f t="shared" si="51"/>
      </c>
      <c r="AE42" s="12">
        <f>SUM(AE40:AE41)</f>
        <v>0</v>
      </c>
      <c r="AF42" s="14">
        <f t="shared" si="38"/>
      </c>
      <c r="AG42" s="14">
        <f t="shared" si="39"/>
        <v>100</v>
      </c>
      <c r="AH42" s="14">
        <f t="shared" si="40"/>
        <v>100</v>
      </c>
      <c r="AI42" s="14">
        <f t="shared" si="41"/>
        <v>100</v>
      </c>
      <c r="AJ42" s="23">
        <f t="shared" si="32"/>
        <v>0</v>
      </c>
      <c r="AK42" s="23">
        <f t="shared" si="42"/>
      </c>
      <c r="AL42" s="23">
        <f t="shared" si="43"/>
        <v>100</v>
      </c>
      <c r="AM42" s="23">
        <f t="shared" si="44"/>
        <v>0</v>
      </c>
      <c r="AN42" s="23">
        <f t="shared" si="36"/>
        <v>0.16666666666666666</v>
      </c>
    </row>
    <row r="43" spans="1:40" ht="19.5" customHeight="1">
      <c r="A43" s="13">
        <v>16</v>
      </c>
      <c r="B43" s="59" t="s">
        <v>112</v>
      </c>
      <c r="C43" s="59"/>
      <c r="D43" s="21"/>
      <c r="E43" s="10"/>
      <c r="F43" s="10"/>
      <c r="G43" s="10"/>
      <c r="H43" s="10"/>
      <c r="I43" s="10"/>
      <c r="J43" s="15">
        <f t="shared" si="19"/>
      </c>
      <c r="K43" s="16">
        <f>E43+H43</f>
        <v>0</v>
      </c>
      <c r="L43" s="10"/>
      <c r="M43" s="10"/>
      <c r="N43" s="16">
        <f>L43+M43</f>
        <v>0</v>
      </c>
      <c r="O43" s="10"/>
      <c r="P43" s="10"/>
      <c r="Q43" s="10"/>
      <c r="R43" s="15">
        <f t="shared" si="22"/>
      </c>
      <c r="S43" s="10"/>
      <c r="T43" s="10"/>
      <c r="U43" s="10"/>
      <c r="V43" s="15">
        <f>IF((D43=0),"",(S43/D43))</f>
      </c>
      <c r="W43" s="15">
        <f>IF((D43=0),"",(T43/D43))</f>
      </c>
      <c r="X43" s="17">
        <f>Y43+AA43+AC43+AE43</f>
        <v>0</v>
      </c>
      <c r="Y43" s="10"/>
      <c r="Z43" s="11">
        <f>IF((X43=0),"",((Y43/X43)*100))</f>
      </c>
      <c r="AA43" s="10"/>
      <c r="AB43" s="11">
        <f>IF((X43=0),"",((AA43/X43)*100))</f>
      </c>
      <c r="AC43" s="10"/>
      <c r="AD43" s="11">
        <f>IF((X43=0),"",((AC43/X43)*100))</f>
      </c>
      <c r="AE43" s="10"/>
      <c r="AF43" s="11">
        <f>IF((X43=0),"",((AE43/X43)*100))</f>
      </c>
      <c r="AG43" s="15">
        <f>IF((H43=0),"",((N43/H43)*100))</f>
      </c>
      <c r="AH43" s="15">
        <f>IF((K43=0),"",((N43/K43)*100))</f>
      </c>
      <c r="AI43" s="11">
        <f>IF((N43=0),"",((((N43-AA43)-AC43)/N43)*100))</f>
      </c>
      <c r="AJ43" s="22">
        <f t="shared" si="32"/>
      </c>
      <c r="AK43" s="22">
        <f>IF((L43=0),"",((L43/N43)*100))</f>
      </c>
      <c r="AL43" s="22">
        <f>IF((M43=0),"",((M43/N43)*100))</f>
      </c>
      <c r="AM43" s="22">
        <f>IF((N43=0),"",((Q43/N43)*100))</f>
      </c>
      <c r="AN43" s="22">
        <f t="shared" si="36"/>
      </c>
    </row>
    <row r="44" spans="1:40" ht="19.5" customHeight="1">
      <c r="A44" s="60" t="s">
        <v>113</v>
      </c>
      <c r="B44" s="61"/>
      <c r="C44" s="61"/>
      <c r="D44" s="20"/>
      <c r="E44" s="12">
        <f>SUM(E43:E43)</f>
        <v>0</v>
      </c>
      <c r="F44" s="12">
        <f>SUM(F43:F43)</f>
        <v>0</v>
      </c>
      <c r="G44" s="12">
        <f>SUM(G43:G43)</f>
        <v>0</v>
      </c>
      <c r="H44" s="12">
        <f>SUM(H43:H43)</f>
        <v>0</v>
      </c>
      <c r="I44" s="12">
        <f>SUM(I43:I43)</f>
        <v>0</v>
      </c>
      <c r="J44" s="14">
        <f t="shared" si="19"/>
      </c>
      <c r="K44" s="12">
        <f>E44+H44</f>
        <v>0</v>
      </c>
      <c r="L44" s="12">
        <f>SUM(L43:L43)</f>
        <v>0</v>
      </c>
      <c r="M44" s="12">
        <f>SUM(M43:M43)</f>
        <v>0</v>
      </c>
      <c r="N44" s="12">
        <f>L44+M44</f>
        <v>0</v>
      </c>
      <c r="O44" s="12">
        <f>SUM(O43:O43)</f>
        <v>0</v>
      </c>
      <c r="P44" s="12">
        <f>SUM(P43:P43)</f>
        <v>0</v>
      </c>
      <c r="Q44" s="12">
        <f>SUM(Q43:Q43)</f>
        <v>0</v>
      </c>
      <c r="R44" s="14">
        <f t="shared" si="22"/>
      </c>
      <c r="S44" s="12">
        <f>SUM(S43:S43)</f>
        <v>0</v>
      </c>
      <c r="T44" s="12">
        <f>SUM(T43:T43)</f>
        <v>0</v>
      </c>
      <c r="U44" s="12">
        <f>SUM(U43:U43)</f>
        <v>0</v>
      </c>
      <c r="V44" s="14">
        <f>IF((D44=0),"",(S44/D44))</f>
      </c>
      <c r="W44" s="14">
        <f>IF((D44=0),"",(T44/D44))</f>
      </c>
      <c r="X44" s="12">
        <f aca="true" t="shared" si="52" ref="X44:AE44">SUM(X43:X43)</f>
        <v>0</v>
      </c>
      <c r="Y44" s="12">
        <f t="shared" si="52"/>
        <v>0</v>
      </c>
      <c r="Z44" s="14">
        <f>IF((X44=0),"",((Y44/X44)*100))</f>
      </c>
      <c r="AA44" s="12">
        <f t="shared" si="52"/>
        <v>0</v>
      </c>
      <c r="AB44" s="14">
        <f>IF((X44=0),"",((AA44/X44)*100))</f>
      </c>
      <c r="AC44" s="12">
        <f t="shared" si="52"/>
        <v>0</v>
      </c>
      <c r="AD44" s="14">
        <f>IF((X44=0),"",((AC44/X44)*100))</f>
      </c>
      <c r="AE44" s="12">
        <f t="shared" si="52"/>
        <v>0</v>
      </c>
      <c r="AF44" s="14">
        <f>IF((X44=0),"",((AE44/X44)*100))</f>
      </c>
      <c r="AG44" s="14">
        <f>IF((H44=0),"",((N44/H44)*100))</f>
      </c>
      <c r="AH44" s="14">
        <f>IF((K44=0),"",((N44/K44)*100))</f>
      </c>
      <c r="AI44" s="14">
        <f>IF((N44=0),"",((((N44-AA44)-AC44)/N44)*100))</f>
      </c>
      <c r="AJ44" s="23">
        <f t="shared" si="32"/>
      </c>
      <c r="AK44" s="23">
        <f>IF((L44=0),"",((L44/N44)*100))</f>
      </c>
      <c r="AL44" s="23">
        <f>IF((M44=0),"",((M44/N44)*100))</f>
      </c>
      <c r="AM44" s="23">
        <f>IF((N44=0),"",((Q44/N44)*100))</f>
      </c>
      <c r="AN44" s="23">
        <f t="shared" si="36"/>
      </c>
    </row>
    <row r="45" spans="1:40" ht="19.5" customHeight="1">
      <c r="A45" s="60" t="s">
        <v>111</v>
      </c>
      <c r="B45" s="61"/>
      <c r="C45" s="61"/>
      <c r="D45" s="20">
        <v>11</v>
      </c>
      <c r="E45" s="12">
        <f>SUM(E39,E42,E44)</f>
        <v>7331</v>
      </c>
      <c r="F45" s="12">
        <f>SUM(F39,F42,F44)</f>
        <v>10</v>
      </c>
      <c r="G45" s="12">
        <f>SUM(G39,G42,G44)</f>
        <v>12</v>
      </c>
      <c r="H45" s="12">
        <f>SUM(H39,H42,H44)</f>
        <v>6255</v>
      </c>
      <c r="I45" s="12">
        <f>SUM(I39,I42,I44)</f>
        <v>6178</v>
      </c>
      <c r="J45" s="14">
        <f t="shared" si="19"/>
        <v>94.77272727272727</v>
      </c>
      <c r="K45" s="12">
        <f t="shared" si="45"/>
        <v>13586</v>
      </c>
      <c r="L45" s="12">
        <f>SUM(L39,L42,L44)</f>
        <v>6195</v>
      </c>
      <c r="M45" s="12">
        <f>SUM(M39,M42,M44)</f>
        <v>1479</v>
      </c>
      <c r="N45" s="12">
        <f t="shared" si="46"/>
        <v>7674</v>
      </c>
      <c r="O45" s="12">
        <f>SUM(O39,O42,O44)</f>
        <v>0</v>
      </c>
      <c r="P45" s="12">
        <f>SUM(P39,P42,P44)</f>
        <v>3</v>
      </c>
      <c r="Q45" s="12">
        <f>SUM(Q39,Q42,Q44)</f>
        <v>5</v>
      </c>
      <c r="R45" s="14">
        <f t="shared" si="22"/>
        <v>116.27272727272727</v>
      </c>
      <c r="S45" s="12">
        <f>SUM(S39,S42,S44)</f>
        <v>5912</v>
      </c>
      <c r="T45" s="12">
        <f>SUM(T39,T42,T44)</f>
        <v>9</v>
      </c>
      <c r="U45" s="12">
        <f>SUM(U39,U42,U44)</f>
        <v>9</v>
      </c>
      <c r="V45" s="14">
        <f t="shared" si="47"/>
        <v>537.4545454545455</v>
      </c>
      <c r="W45" s="14">
        <f t="shared" si="48"/>
        <v>0.8181818181818182</v>
      </c>
      <c r="X45" s="12">
        <f>SUM(X39,X42,X44)</f>
        <v>262</v>
      </c>
      <c r="Y45" s="12">
        <f>SUM(Y39,Y42,Y44)</f>
        <v>155</v>
      </c>
      <c r="Z45" s="14">
        <f t="shared" si="49"/>
        <v>59.16030534351145</v>
      </c>
      <c r="AA45" s="12">
        <f>SUM(AA39,AA42,AA44)</f>
        <v>30</v>
      </c>
      <c r="AB45" s="14">
        <f t="shared" si="50"/>
        <v>11.450381679389313</v>
      </c>
      <c r="AC45" s="12">
        <f>SUM(AC39,AC42,AC44)</f>
        <v>77</v>
      </c>
      <c r="AD45" s="14">
        <f t="shared" si="51"/>
        <v>29.389312977099237</v>
      </c>
      <c r="AE45" s="12">
        <f>SUM(AE39,AE42,AE44)</f>
        <v>0</v>
      </c>
      <c r="AF45" s="14">
        <f t="shared" si="38"/>
        <v>0</v>
      </c>
      <c r="AG45" s="14">
        <f t="shared" si="39"/>
        <v>122.68585131894486</v>
      </c>
      <c r="AH45" s="14">
        <f t="shared" si="40"/>
        <v>56.48461651700279</v>
      </c>
      <c r="AI45" s="14">
        <f t="shared" si="41"/>
        <v>98.60568152202241</v>
      </c>
      <c r="AJ45" s="23">
        <f t="shared" si="32"/>
        <v>5.670983213429256</v>
      </c>
      <c r="AK45" s="23">
        <f t="shared" si="42"/>
        <v>80.7271305707584</v>
      </c>
      <c r="AL45" s="23">
        <f t="shared" si="43"/>
        <v>19.272869429241595</v>
      </c>
      <c r="AM45" s="23">
        <f t="shared" si="44"/>
        <v>0.06515506906437321</v>
      </c>
      <c r="AN45" s="23">
        <f t="shared" si="36"/>
        <v>205.84848484848484</v>
      </c>
    </row>
    <row r="46" spans="1:40" ht="19.5" customHeight="1">
      <c r="A46" s="13">
        <v>17</v>
      </c>
      <c r="B46" s="59" t="s">
        <v>95</v>
      </c>
      <c r="C46" s="59"/>
      <c r="D46" s="21">
        <v>11</v>
      </c>
      <c r="E46" s="10">
        <v>4087</v>
      </c>
      <c r="F46" s="10"/>
      <c r="G46" s="10"/>
      <c r="H46" s="10">
        <v>2737</v>
      </c>
      <c r="I46" s="10">
        <v>2737</v>
      </c>
      <c r="J46" s="15">
        <f t="shared" si="19"/>
        <v>41.46969696969697</v>
      </c>
      <c r="K46" s="16">
        <f t="shared" si="45"/>
        <v>6824</v>
      </c>
      <c r="L46" s="10">
        <v>3016</v>
      </c>
      <c r="M46" s="10"/>
      <c r="N46" s="16">
        <f t="shared" si="46"/>
        <v>3016</v>
      </c>
      <c r="O46" s="10"/>
      <c r="P46" s="10"/>
      <c r="Q46" s="10"/>
      <c r="R46" s="15">
        <f t="shared" si="22"/>
        <v>45.696969696969695</v>
      </c>
      <c r="S46" s="10">
        <v>3808</v>
      </c>
      <c r="T46" s="10"/>
      <c r="U46" s="10"/>
      <c r="V46" s="15">
        <f t="shared" si="47"/>
        <v>346.1818181818182</v>
      </c>
      <c r="W46" s="15">
        <f t="shared" si="48"/>
        <v>0</v>
      </c>
      <c r="X46" s="17">
        <f>Y46+AA46+AC46+AE46</f>
        <v>1</v>
      </c>
      <c r="Y46" s="10">
        <v>1</v>
      </c>
      <c r="Z46" s="11">
        <f t="shared" si="49"/>
        <v>100</v>
      </c>
      <c r="AA46" s="10"/>
      <c r="AB46" s="11">
        <f t="shared" si="50"/>
        <v>0</v>
      </c>
      <c r="AC46" s="10"/>
      <c r="AD46" s="11">
        <f t="shared" si="51"/>
        <v>0</v>
      </c>
      <c r="AE46" s="10"/>
      <c r="AF46" s="11">
        <f t="shared" si="38"/>
        <v>0</v>
      </c>
      <c r="AG46" s="15">
        <f t="shared" si="39"/>
        <v>110.19364267446107</v>
      </c>
      <c r="AH46" s="15">
        <f t="shared" si="40"/>
        <v>44.19695193434936</v>
      </c>
      <c r="AI46" s="11">
        <f t="shared" si="41"/>
        <v>100</v>
      </c>
      <c r="AJ46" s="22">
        <f t="shared" si="32"/>
        <v>8.347826086956522</v>
      </c>
      <c r="AK46" s="22">
        <f t="shared" si="42"/>
        <v>100</v>
      </c>
      <c r="AL46" s="22">
        <f t="shared" si="43"/>
      </c>
      <c r="AM46" s="22">
        <f t="shared" si="44"/>
        <v>0</v>
      </c>
      <c r="AN46" s="22">
        <f t="shared" si="36"/>
        <v>103.39393939393939</v>
      </c>
    </row>
    <row r="47" spans="1:40" ht="19.5" customHeight="1">
      <c r="A47" s="13">
        <v>18</v>
      </c>
      <c r="B47" s="59" t="s">
        <v>96</v>
      </c>
      <c r="C47" s="59"/>
      <c r="D47" s="10">
        <v>11</v>
      </c>
      <c r="E47" s="10">
        <v>1265</v>
      </c>
      <c r="F47" s="10"/>
      <c r="G47" s="10"/>
      <c r="H47" s="10">
        <v>828</v>
      </c>
      <c r="I47" s="10">
        <v>828</v>
      </c>
      <c r="J47" s="15">
        <f t="shared" si="19"/>
        <v>12.545454545454545</v>
      </c>
      <c r="K47" s="16">
        <f t="shared" si="45"/>
        <v>2093</v>
      </c>
      <c r="L47" s="10">
        <v>859</v>
      </c>
      <c r="M47" s="10"/>
      <c r="N47" s="16">
        <f t="shared" si="46"/>
        <v>859</v>
      </c>
      <c r="O47" s="10"/>
      <c r="P47" s="10"/>
      <c r="Q47" s="10"/>
      <c r="R47" s="15">
        <f t="shared" si="22"/>
        <v>13.015151515151516</v>
      </c>
      <c r="S47" s="10">
        <v>1234</v>
      </c>
      <c r="T47" s="10"/>
      <c r="U47" s="10"/>
      <c r="V47" s="15">
        <f t="shared" si="47"/>
        <v>112.18181818181819</v>
      </c>
      <c r="W47" s="15">
        <f t="shared" si="48"/>
        <v>0</v>
      </c>
      <c r="X47" s="17">
        <f>Y47+AA47+AC47+AE47</f>
        <v>0</v>
      </c>
      <c r="Y47" s="10"/>
      <c r="Z47" s="11">
        <f t="shared" si="49"/>
      </c>
      <c r="AA47" s="10"/>
      <c r="AB47" s="11">
        <f t="shared" si="50"/>
      </c>
      <c r="AC47" s="10"/>
      <c r="AD47" s="11">
        <f t="shared" si="51"/>
      </c>
      <c r="AE47" s="10"/>
      <c r="AF47" s="11">
        <f t="shared" si="38"/>
      </c>
      <c r="AG47" s="15">
        <f t="shared" si="39"/>
        <v>103.743961352657</v>
      </c>
      <c r="AH47" s="15">
        <f t="shared" si="40"/>
        <v>41.041567128523646</v>
      </c>
      <c r="AI47" s="11">
        <f t="shared" si="41"/>
        <v>100</v>
      </c>
      <c r="AJ47" s="22">
        <f t="shared" si="32"/>
        <v>8.942028985507246</v>
      </c>
      <c r="AK47" s="22">
        <f t="shared" si="42"/>
        <v>100</v>
      </c>
      <c r="AL47" s="22">
        <f t="shared" si="43"/>
      </c>
      <c r="AM47" s="22">
        <f t="shared" si="44"/>
        <v>0</v>
      </c>
      <c r="AN47" s="22">
        <f t="shared" si="36"/>
        <v>31.712121212121215</v>
      </c>
    </row>
    <row r="48" spans="1:40" ht="19.5" customHeight="1">
      <c r="A48" s="13">
        <v>19</v>
      </c>
      <c r="B48" s="59" t="s">
        <v>97</v>
      </c>
      <c r="C48" s="59"/>
      <c r="D48" s="10">
        <v>4</v>
      </c>
      <c r="E48" s="10">
        <v>4</v>
      </c>
      <c r="F48" s="10"/>
      <c r="G48" s="10"/>
      <c r="H48" s="10"/>
      <c r="I48" s="10"/>
      <c r="J48" s="15">
        <f t="shared" si="19"/>
        <v>0</v>
      </c>
      <c r="K48" s="16">
        <f t="shared" si="45"/>
        <v>4</v>
      </c>
      <c r="L48" s="10">
        <v>3</v>
      </c>
      <c r="M48" s="10"/>
      <c r="N48" s="16">
        <f t="shared" si="46"/>
        <v>3</v>
      </c>
      <c r="O48" s="10"/>
      <c r="P48" s="10"/>
      <c r="Q48" s="10"/>
      <c r="R48" s="15">
        <f t="shared" si="22"/>
        <v>0.125</v>
      </c>
      <c r="S48" s="10">
        <v>1</v>
      </c>
      <c r="T48" s="10"/>
      <c r="U48" s="10"/>
      <c r="V48" s="15">
        <f t="shared" si="47"/>
        <v>0.25</v>
      </c>
      <c r="W48" s="15">
        <f t="shared" si="48"/>
        <v>0</v>
      </c>
      <c r="X48" s="17">
        <f>Y48+AA48+AC48+AE48</f>
        <v>0</v>
      </c>
      <c r="Y48" s="10"/>
      <c r="Z48" s="11">
        <f t="shared" si="49"/>
      </c>
      <c r="AA48" s="10"/>
      <c r="AB48" s="11">
        <f t="shared" si="50"/>
      </c>
      <c r="AC48" s="10"/>
      <c r="AD48" s="11">
        <f t="shared" si="51"/>
      </c>
      <c r="AE48" s="10"/>
      <c r="AF48" s="11">
        <f t="shared" si="38"/>
      </c>
      <c r="AG48" s="15">
        <f t="shared" si="39"/>
      </c>
      <c r="AH48" s="15">
        <f t="shared" si="40"/>
        <v>75</v>
      </c>
      <c r="AI48" s="11">
        <f t="shared" si="41"/>
        <v>100</v>
      </c>
      <c r="AJ48" s="22">
        <f t="shared" si="32"/>
      </c>
      <c r="AK48" s="22">
        <f t="shared" si="42"/>
        <v>100</v>
      </c>
      <c r="AL48" s="22">
        <f t="shared" si="43"/>
      </c>
      <c r="AM48" s="22">
        <f t="shared" si="44"/>
        <v>0</v>
      </c>
      <c r="AN48" s="22">
        <f t="shared" si="36"/>
        <v>0.16666666666666666</v>
      </c>
    </row>
    <row r="49" spans="1:40" ht="19.5" customHeight="1">
      <c r="A49" s="13">
        <v>20</v>
      </c>
      <c r="B49" s="59" t="s">
        <v>109</v>
      </c>
      <c r="C49" s="59"/>
      <c r="D49" s="10">
        <v>11</v>
      </c>
      <c r="E49" s="10">
        <v>5</v>
      </c>
      <c r="F49" s="10"/>
      <c r="G49" s="10"/>
      <c r="H49" s="10">
        <v>48</v>
      </c>
      <c r="I49" s="10">
        <v>48</v>
      </c>
      <c r="J49" s="15">
        <f t="shared" si="19"/>
        <v>0.7272727272727272</v>
      </c>
      <c r="K49" s="16">
        <f>E49+H49</f>
        <v>53</v>
      </c>
      <c r="L49" s="10">
        <v>44</v>
      </c>
      <c r="M49" s="10"/>
      <c r="N49" s="16">
        <f>L49+M49</f>
        <v>44</v>
      </c>
      <c r="O49" s="10"/>
      <c r="P49" s="10"/>
      <c r="Q49" s="10"/>
      <c r="R49" s="15">
        <f t="shared" si="22"/>
        <v>0.6666666666666666</v>
      </c>
      <c r="S49" s="10">
        <v>9</v>
      </c>
      <c r="T49" s="10"/>
      <c r="U49" s="10"/>
      <c r="V49" s="15">
        <f>IF((D49=0),"",(S49/D49))</f>
        <v>0.8181818181818182</v>
      </c>
      <c r="W49" s="15">
        <f>IF((D49=0),"",(T49/D49))</f>
        <v>0</v>
      </c>
      <c r="X49" s="17">
        <f>Y49+AA49+AC49+AE49</f>
        <v>0</v>
      </c>
      <c r="Y49" s="10"/>
      <c r="Z49" s="11">
        <f>IF((X49=0),"",((Y49/X49)*100))</f>
      </c>
      <c r="AA49" s="10"/>
      <c r="AB49" s="11">
        <f>IF((X49=0),"",((AA49/X49)*100))</f>
      </c>
      <c r="AC49" s="10"/>
      <c r="AD49" s="11">
        <f>IF((X49=0),"",((AC49/X49)*100))</f>
      </c>
      <c r="AE49" s="10"/>
      <c r="AF49" s="11">
        <f>IF((X49=0),"",((AE49/X49)*100))</f>
      </c>
      <c r="AG49" s="15">
        <f>IF((H49=0),"",((N49/H49)*100))</f>
        <v>91.66666666666666</v>
      </c>
      <c r="AH49" s="15">
        <f>IF((K49=0),"",((N49/K49)*100))</f>
        <v>83.01886792452831</v>
      </c>
      <c r="AI49" s="11">
        <f>IF((N49=0),"",((((N49-AA49)-AC49)/N49)*100))</f>
        <v>100</v>
      </c>
      <c r="AJ49" s="22">
        <f t="shared" si="32"/>
        <v>1.125</v>
      </c>
      <c r="AK49" s="22">
        <f>IF((L49=0),"",((L49/N49)*100))</f>
        <v>100</v>
      </c>
      <c r="AL49" s="22">
        <f>IF((M49=0),"",((M49/N49)*100))</f>
      </c>
      <c r="AM49" s="22">
        <f>IF((N49=0),"",((Q49/N49)*100))</f>
        <v>0</v>
      </c>
      <c r="AN49" s="22">
        <f t="shared" si="36"/>
        <v>0.8030303030303031</v>
      </c>
    </row>
    <row r="50" spans="1:40" ht="19.5" customHeight="1">
      <c r="A50" s="13">
        <v>21</v>
      </c>
      <c r="B50" s="59" t="s">
        <v>110</v>
      </c>
      <c r="C50" s="59"/>
      <c r="D50" s="10"/>
      <c r="E50" s="10"/>
      <c r="F50" s="10"/>
      <c r="G50" s="10"/>
      <c r="H50" s="10">
        <v>4984</v>
      </c>
      <c r="I50" s="10">
        <v>4984</v>
      </c>
      <c r="J50" s="15">
        <f t="shared" si="19"/>
      </c>
      <c r="K50" s="16">
        <f>E50+H50</f>
        <v>4984</v>
      </c>
      <c r="L50" s="10"/>
      <c r="M50" s="10">
        <v>4984</v>
      </c>
      <c r="N50" s="16">
        <f>L50+M50</f>
        <v>4984</v>
      </c>
      <c r="O50" s="10"/>
      <c r="P50" s="10"/>
      <c r="Q50" s="10"/>
      <c r="R50" s="15">
        <f t="shared" si="22"/>
      </c>
      <c r="S50" s="10"/>
      <c r="T50" s="10"/>
      <c r="U50" s="10"/>
      <c r="V50" s="15">
        <f>IF((D50=0),"",(S50/D50))</f>
      </c>
      <c r="W50" s="15">
        <f>IF((D50=0),"",(T50/D50))</f>
      </c>
      <c r="X50" s="17">
        <f>Y50+AA50+AC50+AE50</f>
        <v>0</v>
      </c>
      <c r="Y50" s="10"/>
      <c r="Z50" s="11">
        <f>IF((X50=0),"",((Y50/X50)*100))</f>
      </c>
      <c r="AA50" s="10"/>
      <c r="AB50" s="11">
        <f>IF((X50=0),"",((AA50/X50)*100))</f>
      </c>
      <c r="AC50" s="10"/>
      <c r="AD50" s="11">
        <f>IF((X50=0),"",((AC50/X50)*100))</f>
      </c>
      <c r="AE50" s="10"/>
      <c r="AF50" s="11">
        <f>IF((X50=0),"",((AE50/X50)*100))</f>
      </c>
      <c r="AG50" s="15">
        <f>IF((H50=0),"",((N50/H50)*100))</f>
        <v>100</v>
      </c>
      <c r="AH50" s="15">
        <f>IF((K50=0),"",((N50/K50)*100))</f>
        <v>100</v>
      </c>
      <c r="AI50" s="11">
        <f>IF((N50=0),"",((((N50-AA50)-AC50)/N50)*100))</f>
        <v>100</v>
      </c>
      <c r="AJ50" s="22">
        <f t="shared" si="32"/>
        <v>0</v>
      </c>
      <c r="AK50" s="22">
        <f>IF((L50=0),"",((L50/N50)*100))</f>
      </c>
      <c r="AL50" s="22">
        <f>IF((M50=0),"",((M50/N50)*100))</f>
        <v>100</v>
      </c>
      <c r="AM50" s="22">
        <f>IF((N50=0),"",((Q50/N50)*100))</f>
        <v>0</v>
      </c>
      <c r="AN50" s="22">
        <f t="shared" si="36"/>
      </c>
    </row>
    <row r="51" ht="12.75"/>
    <row r="52" ht="12.75">
      <c r="AK52" t="s">
        <v>114</v>
      </c>
    </row>
    <row r="53" spans="35:40" ht="12.75">
      <c r="AI53" t="s">
        <v>116</v>
      </c>
      <c r="AK53" s="62" t="s">
        <v>144</v>
      </c>
      <c r="AL53" s="62"/>
      <c r="AM53" s="62"/>
      <c r="AN53" s="62"/>
    </row>
    <row r="54" ht="12.75"/>
    <row r="55" ht="12.75"/>
    <row r="56" ht="12.75">
      <c r="AK56" t="s">
        <v>115</v>
      </c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106" ht="12.75" customHeight="1" hidden="1">
      <c r="A106" s="5" t="s">
        <v>117</v>
      </c>
    </row>
    <row r="107" ht="12.75" customHeight="1" hidden="1">
      <c r="A107" s="5" t="s">
        <v>38</v>
      </c>
    </row>
    <row r="108" ht="12.75" customHeight="1" hidden="1">
      <c r="A108" s="4" t="s">
        <v>39</v>
      </c>
    </row>
    <row r="109" ht="12.75" customHeight="1" hidden="1">
      <c r="A109" s="5" t="s">
        <v>32</v>
      </c>
    </row>
    <row r="110" ht="12.75" customHeight="1" hidden="1">
      <c r="A110" s="5" t="s">
        <v>40</v>
      </c>
    </row>
    <row r="111" ht="12.75" customHeight="1" hidden="1">
      <c r="A111" s="5" t="s">
        <v>41</v>
      </c>
    </row>
    <row r="112" ht="12.75" customHeight="1" hidden="1">
      <c r="A112" s="5" t="s">
        <v>42</v>
      </c>
    </row>
    <row r="113" ht="12.75" customHeight="1" hidden="1">
      <c r="A113" s="4" t="s">
        <v>43</v>
      </c>
    </row>
    <row r="114" ht="12.75" customHeight="1" hidden="1">
      <c r="A114" s="5" t="s">
        <v>37</v>
      </c>
    </row>
    <row r="115" ht="12.75" customHeight="1" hidden="1">
      <c r="A115" s="5" t="s">
        <v>44</v>
      </c>
    </row>
    <row r="116" ht="12.75" customHeight="1" hidden="1">
      <c r="A116" s="4" t="s">
        <v>45</v>
      </c>
    </row>
    <row r="117" ht="12.75" customHeight="1" hidden="1">
      <c r="A117" s="5" t="s">
        <v>33</v>
      </c>
    </row>
    <row r="118" ht="12.75" customHeight="1" hidden="1">
      <c r="A118" s="5" t="s">
        <v>46</v>
      </c>
    </row>
    <row r="119" ht="12.75" customHeight="1" hidden="1">
      <c r="A119" s="5" t="s">
        <v>47</v>
      </c>
    </row>
    <row r="120" ht="12.75" customHeight="1" hidden="1">
      <c r="A120" s="5" t="s">
        <v>48</v>
      </c>
    </row>
    <row r="121" ht="12.75" customHeight="1" hidden="1">
      <c r="A121" s="5" t="s">
        <v>49</v>
      </c>
    </row>
    <row r="122" ht="12.75" customHeight="1" hidden="1">
      <c r="A122" s="5" t="s">
        <v>50</v>
      </c>
    </row>
    <row r="123" ht="12.75" customHeight="1" hidden="1">
      <c r="A123" s="5" t="s">
        <v>51</v>
      </c>
    </row>
    <row r="124" ht="12.75" customHeight="1" hidden="1">
      <c r="A124" s="5" t="s">
        <v>52</v>
      </c>
    </row>
    <row r="125" ht="12.75" customHeight="1" hidden="1">
      <c r="A125" s="5" t="s">
        <v>53</v>
      </c>
    </row>
    <row r="126" ht="12.75" customHeight="1" hidden="1">
      <c r="A126" s="5" t="s">
        <v>54</v>
      </c>
    </row>
    <row r="127" ht="12.75" customHeight="1" hidden="1">
      <c r="A127" s="5" t="s">
        <v>55</v>
      </c>
    </row>
    <row r="128" ht="12.75" customHeight="1" hidden="1">
      <c r="A128" s="5" t="s">
        <v>56</v>
      </c>
    </row>
    <row r="129" ht="12.75" customHeight="1" hidden="1">
      <c r="A129" s="5" t="s">
        <v>57</v>
      </c>
    </row>
    <row r="130" ht="12.75" customHeight="1" hidden="1">
      <c r="A130" s="5" t="s">
        <v>58</v>
      </c>
    </row>
    <row r="131" ht="12.75" customHeight="1" hidden="1">
      <c r="A131" s="5" t="s">
        <v>59</v>
      </c>
    </row>
    <row r="132" ht="12.75" customHeight="1" hidden="1">
      <c r="A132" s="5" t="s">
        <v>60</v>
      </c>
    </row>
    <row r="133" ht="12.75" customHeight="1" hidden="1">
      <c r="A133" s="5" t="s">
        <v>61</v>
      </c>
    </row>
    <row r="134" ht="12.75" customHeight="1" hidden="1">
      <c r="A134" s="5" t="s">
        <v>62</v>
      </c>
    </row>
    <row r="135" ht="12.75" customHeight="1" hidden="1">
      <c r="A135" s="5" t="s">
        <v>63</v>
      </c>
    </row>
    <row r="136" ht="12.75" customHeight="1" hidden="1">
      <c r="A136" s="5" t="s">
        <v>64</v>
      </c>
    </row>
    <row r="137" ht="12.75" customHeight="1" hidden="1">
      <c r="A137" s="4" t="s">
        <v>118</v>
      </c>
    </row>
    <row r="138" ht="12.75" customHeight="1" hidden="1">
      <c r="A138" s="5" t="s">
        <v>34</v>
      </c>
    </row>
    <row r="139" ht="12.75" customHeight="1" hidden="1">
      <c r="A139" s="5" t="s">
        <v>65</v>
      </c>
    </row>
    <row r="140" ht="12.75" customHeight="1" hidden="1">
      <c r="A140" s="5" t="s">
        <v>66</v>
      </c>
    </row>
    <row r="141" ht="12.75" customHeight="1" hidden="1">
      <c r="A141" s="5" t="s">
        <v>67</v>
      </c>
    </row>
    <row r="142" ht="12.75" customHeight="1" hidden="1">
      <c r="A142" s="5" t="s">
        <v>68</v>
      </c>
    </row>
    <row r="143" ht="12.75" customHeight="1" hidden="1">
      <c r="A143" s="5" t="s">
        <v>69</v>
      </c>
    </row>
    <row r="144" ht="12.75" customHeight="1" hidden="1">
      <c r="A144" s="4" t="s">
        <v>70</v>
      </c>
    </row>
    <row r="145" ht="12.75" customHeight="1" hidden="1">
      <c r="A145" s="5" t="s">
        <v>35</v>
      </c>
    </row>
    <row r="146" ht="12.75" customHeight="1" hidden="1">
      <c r="A146" s="5" t="s">
        <v>71</v>
      </c>
    </row>
    <row r="147" ht="12.75" customHeight="1" hidden="1">
      <c r="A147" s="5" t="s">
        <v>72</v>
      </c>
    </row>
    <row r="148" ht="12.75" customHeight="1" hidden="1">
      <c r="A148" s="5" t="s">
        <v>73</v>
      </c>
    </row>
    <row r="149" ht="12.75" customHeight="1" hidden="1">
      <c r="A149" s="5" t="s">
        <v>74</v>
      </c>
    </row>
    <row r="150" ht="12.75" customHeight="1" hidden="1">
      <c r="A150" s="4" t="s">
        <v>75</v>
      </c>
    </row>
    <row r="151" ht="12.75" customHeight="1" hidden="1">
      <c r="A151" s="27" t="s">
        <v>36</v>
      </c>
    </row>
  </sheetData>
  <sheetProtection password="DF2F" sheet="1"/>
  <mergeCells count="84">
    <mergeCell ref="A24:A25"/>
    <mergeCell ref="B20:B21"/>
    <mergeCell ref="A26:A27"/>
    <mergeCell ref="B26:B27"/>
    <mergeCell ref="B40:C40"/>
    <mergeCell ref="B43:C43"/>
    <mergeCell ref="A42:C42"/>
    <mergeCell ref="A44:C44"/>
    <mergeCell ref="B24:B25"/>
    <mergeCell ref="B5:C5"/>
    <mergeCell ref="B14:B15"/>
    <mergeCell ref="B38:C38"/>
    <mergeCell ref="A30:B33"/>
    <mergeCell ref="A22:A23"/>
    <mergeCell ref="O6:O7"/>
    <mergeCell ref="M6:M7"/>
    <mergeCell ref="R5:R7"/>
    <mergeCell ref="Q6:Q7"/>
    <mergeCell ref="N6:N7"/>
    <mergeCell ref="P6:P7"/>
    <mergeCell ref="D5:D7"/>
    <mergeCell ref="H6:H7"/>
    <mergeCell ref="B41:C41"/>
    <mergeCell ref="C6:C7"/>
    <mergeCell ref="B6:B7"/>
    <mergeCell ref="A35:C35"/>
    <mergeCell ref="B34:C34"/>
    <mergeCell ref="A39:C39"/>
    <mergeCell ref="A37:C37"/>
    <mergeCell ref="B36:C36"/>
    <mergeCell ref="S5:U5"/>
    <mergeCell ref="T6:T7"/>
    <mergeCell ref="S6:S7"/>
    <mergeCell ref="X6:X7"/>
    <mergeCell ref="Y6:Z6"/>
    <mergeCell ref="AA6:AB6"/>
    <mergeCell ref="U6:U7"/>
    <mergeCell ref="E6:E7"/>
    <mergeCell ref="L5:Q5"/>
    <mergeCell ref="W6:W7"/>
    <mergeCell ref="AM6:AM7"/>
    <mergeCell ref="AJ6:AJ7"/>
    <mergeCell ref="AE6:AF6"/>
    <mergeCell ref="AL6:AL7"/>
    <mergeCell ref="AC6:AD6"/>
    <mergeCell ref="V6:V7"/>
    <mergeCell ref="K5:K7"/>
    <mergeCell ref="E5:G5"/>
    <mergeCell ref="H5:I5"/>
    <mergeCell ref="G6:G7"/>
    <mergeCell ref="A1:F1"/>
    <mergeCell ref="AK6:AK7"/>
    <mergeCell ref="X5:AI5"/>
    <mergeCell ref="V5:W5"/>
    <mergeCell ref="J5:J7"/>
    <mergeCell ref="A2:H2"/>
    <mergeCell ref="A4:L4"/>
    <mergeCell ref="AH6:AH7"/>
    <mergeCell ref="AG6:AG7"/>
    <mergeCell ref="AN6:AN7"/>
    <mergeCell ref="A18:A19"/>
    <mergeCell ref="F6:F7"/>
    <mergeCell ref="I6:I7"/>
    <mergeCell ref="L6:L7"/>
    <mergeCell ref="A16:A17"/>
    <mergeCell ref="B16:B17"/>
    <mergeCell ref="A5:A7"/>
    <mergeCell ref="B49:C49"/>
    <mergeCell ref="B50:C50"/>
    <mergeCell ref="A45:C45"/>
    <mergeCell ref="B48:C48"/>
    <mergeCell ref="B47:C47"/>
    <mergeCell ref="AK53:AN53"/>
    <mergeCell ref="B46:C46"/>
    <mergeCell ref="A28:A29"/>
    <mergeCell ref="B28:B29"/>
    <mergeCell ref="A8:A11"/>
    <mergeCell ref="B8:B11"/>
    <mergeCell ref="A12:A13"/>
    <mergeCell ref="B12:B13"/>
    <mergeCell ref="A14:A15"/>
    <mergeCell ref="B22:B23"/>
    <mergeCell ref="B18:B19"/>
    <mergeCell ref="A20:A21"/>
  </mergeCells>
  <conditionalFormatting sqref="K8:K50 N8:N50 S8:S50">
    <cfRule type="expression" priority="36" dxfId="2" stopIfTrue="1">
      <formula>OR($K8&lt;($N8+$S8),$K8&gt;($N8+$S8))</formula>
    </cfRule>
  </conditionalFormatting>
  <conditionalFormatting sqref="A2 D8:D50">
    <cfRule type="cellIs" priority="3" dxfId="2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4:I34 E36:I36 E38:I38 L34:M34 L36:M36 L38:M38 L46:M50 O34:Q34 O36:Q36 O38:Q38 O46:Q50 S34:U34 S36:U36 S38:U38 S46:U50 Y34 Y36 Y38 Y46:Y50 AA34 AA36 AA38 AA46:AA50 AC34 AC36 AC38 AC46:AC50 AE43 AE34 AE36 AE38 AE46:AE50 D46:I50 L40:M41 O40:Q41 S40:U41 Y40:Y41 AA40:AA41 AC40:AC41 AE40:AE41 D40:I41 D42 D44:D45 D43:I43 L43:M43 O43:Q43 S43:U43 Y43 AA43 AC43 L8:M29 AE8:AE29 AC8:AC29 AA8:AA29 Y8:Y29 S8:U29 O8:Q29 E8:I29 D8:D39">
      <formula1>0</formula1>
      <formula2>99999999</formula2>
    </dataValidation>
    <dataValidation type="list" allowBlank="1" showInputMessage="1" showErrorMessage="1" sqref="A2:H2">
      <formula1>$A$106:$A$151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fitToHeight="1" horizontalDpi="600" verticalDpi="600" orientation="landscape" paperSize="8" scale="66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55"/>
  <sheetViews>
    <sheetView zoomScale="90" zoomScaleNormal="90" zoomScalePageLayoutView="0" workbookViewId="0" topLeftCell="A1">
      <selection activeCell="G21" sqref="G21"/>
    </sheetView>
  </sheetViews>
  <sheetFormatPr defaultColWidth="9.140625" defaultRowHeight="12.75"/>
  <cols>
    <col min="1" max="1" width="3.8515625" style="0" customWidth="1"/>
    <col min="2" max="2" width="17.00390625" style="0" customWidth="1"/>
    <col min="3" max="3" width="13.8515625" style="0" customWidth="1"/>
    <col min="4" max="7" width="10.7109375" style="0" customWidth="1"/>
    <col min="8" max="9" width="15.7109375" style="0" customWidth="1"/>
    <col min="10" max="10" width="12.7109375" style="0" customWidth="1"/>
  </cols>
  <sheetData>
    <row r="1" spans="1:11" ht="19.5" customHeight="1">
      <c r="A1" s="88" t="s">
        <v>119</v>
      </c>
      <c r="B1" s="88"/>
      <c r="C1" s="89"/>
      <c r="D1" s="90" t="str">
        <f>PKSS!A2</f>
        <v>Прекршајни суд у Смедереву</v>
      </c>
      <c r="E1" s="90"/>
      <c r="F1" s="90"/>
      <c r="G1" s="90"/>
      <c r="H1" s="90"/>
      <c r="I1" s="90"/>
      <c r="J1" s="90"/>
      <c r="K1" s="90"/>
    </row>
    <row r="2" spans="1:11" ht="12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8"/>
    </row>
    <row r="3" spans="1:11" ht="15.75" customHeight="1">
      <c r="A3" s="88" t="s">
        <v>135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3.5" customHeight="1">
      <c r="A4" s="91" t="s">
        <v>5</v>
      </c>
      <c r="B4" s="92" t="s">
        <v>120</v>
      </c>
      <c r="C4" s="92" t="s">
        <v>121</v>
      </c>
      <c r="D4" s="93" t="s">
        <v>122</v>
      </c>
      <c r="E4" s="93"/>
      <c r="F4" s="93"/>
      <c r="G4" s="93"/>
      <c r="H4" s="30"/>
      <c r="I4" s="31"/>
      <c r="J4" s="31"/>
      <c r="K4" s="28"/>
    </row>
    <row r="5" spans="1:10" s="29" customFormat="1" ht="48" customHeight="1">
      <c r="A5" s="91"/>
      <c r="B5" s="92"/>
      <c r="C5" s="92"/>
      <c r="D5" s="32" t="s">
        <v>123</v>
      </c>
      <c r="E5" s="32" t="s">
        <v>124</v>
      </c>
      <c r="F5" s="32" t="s">
        <v>125</v>
      </c>
      <c r="G5" s="32" t="s">
        <v>126</v>
      </c>
      <c r="H5" s="30"/>
      <c r="I5" s="33"/>
      <c r="J5" s="33"/>
    </row>
    <row r="6" spans="1:11" ht="12.75" customHeight="1">
      <c r="A6" s="34">
        <v>1</v>
      </c>
      <c r="B6" s="35" t="s">
        <v>76</v>
      </c>
      <c r="C6" s="50">
        <f>PKSS!S30</f>
        <v>2514</v>
      </c>
      <c r="D6" s="44">
        <v>940</v>
      </c>
      <c r="E6" s="44">
        <v>571</v>
      </c>
      <c r="F6" s="44">
        <v>544</v>
      </c>
      <c r="G6" s="44">
        <v>459</v>
      </c>
      <c r="H6" s="30"/>
      <c r="I6" s="36"/>
      <c r="J6" s="36"/>
      <c r="K6" s="28"/>
    </row>
    <row r="7" spans="1:11" ht="12.75" customHeight="1">
      <c r="A7" s="34">
        <v>2</v>
      </c>
      <c r="B7" s="35" t="s">
        <v>138</v>
      </c>
      <c r="C7" s="50">
        <f>PKSS!S31</f>
        <v>1</v>
      </c>
      <c r="D7" s="44">
        <v>1</v>
      </c>
      <c r="E7" s="44"/>
      <c r="F7" s="44"/>
      <c r="G7" s="44"/>
      <c r="H7" s="30"/>
      <c r="I7" s="36"/>
      <c r="J7" s="36"/>
      <c r="K7" s="28"/>
    </row>
    <row r="8" spans="1:11" ht="12.75" customHeight="1">
      <c r="A8" s="34">
        <v>3</v>
      </c>
      <c r="B8" s="34" t="s">
        <v>77</v>
      </c>
      <c r="C8" s="50">
        <f>PKSS!S32</f>
        <v>29</v>
      </c>
      <c r="D8" s="44">
        <v>8</v>
      </c>
      <c r="E8" s="44">
        <v>11</v>
      </c>
      <c r="F8" s="44">
        <v>9</v>
      </c>
      <c r="G8" s="44">
        <v>1</v>
      </c>
      <c r="H8" s="30"/>
      <c r="I8" s="36"/>
      <c r="J8" s="36"/>
      <c r="K8" s="28"/>
    </row>
    <row r="9" spans="1:11" ht="12.75" customHeight="1">
      <c r="A9" s="34">
        <v>4</v>
      </c>
      <c r="B9" s="34" t="s">
        <v>139</v>
      </c>
      <c r="C9" s="50">
        <f>PKSS!S33</f>
        <v>0</v>
      </c>
      <c r="D9" s="44"/>
      <c r="E9" s="44"/>
      <c r="F9" s="44"/>
      <c r="G9" s="44"/>
      <c r="H9" s="30"/>
      <c r="I9" s="36"/>
      <c r="J9" s="36"/>
      <c r="K9" s="28"/>
    </row>
    <row r="10" spans="1:11" ht="12.75" customHeight="1">
      <c r="A10" s="34">
        <v>5</v>
      </c>
      <c r="B10" s="34" t="s">
        <v>92</v>
      </c>
      <c r="C10" s="51">
        <f>PKSS!S34</f>
        <v>0</v>
      </c>
      <c r="D10" s="45"/>
      <c r="E10" s="45"/>
      <c r="F10" s="45"/>
      <c r="G10" s="45"/>
      <c r="H10" s="30"/>
      <c r="I10" s="28"/>
      <c r="J10" s="28"/>
      <c r="K10" s="28"/>
    </row>
    <row r="11" spans="1:11" ht="12.75" customHeight="1">
      <c r="A11" s="86" t="s">
        <v>133</v>
      </c>
      <c r="B11" s="87"/>
      <c r="C11" s="46">
        <f>SUM(C6:C10)</f>
        <v>2544</v>
      </c>
      <c r="D11" s="46">
        <f>SUM(D6:D10)</f>
        <v>949</v>
      </c>
      <c r="E11" s="46">
        <f>SUM(E6:E10)</f>
        <v>582</v>
      </c>
      <c r="F11" s="46">
        <f>SUM(F6:F10)</f>
        <v>553</v>
      </c>
      <c r="G11" s="46">
        <f>SUM(G6:G10)</f>
        <v>460</v>
      </c>
      <c r="H11" s="30"/>
      <c r="I11" s="36"/>
      <c r="J11" s="36"/>
      <c r="K11" s="28"/>
    </row>
    <row r="12" spans="1:11" ht="12.75" customHeight="1">
      <c r="A12" s="34">
        <v>6</v>
      </c>
      <c r="B12" s="34" t="s">
        <v>94</v>
      </c>
      <c r="C12" s="50">
        <f>PKSS!S36</f>
        <v>383</v>
      </c>
      <c r="D12" s="44">
        <v>184</v>
      </c>
      <c r="E12" s="44">
        <v>156</v>
      </c>
      <c r="F12" s="44">
        <v>33</v>
      </c>
      <c r="G12" s="44">
        <v>10</v>
      </c>
      <c r="H12" s="30"/>
      <c r="I12" s="36"/>
      <c r="J12" s="36"/>
      <c r="K12" s="28"/>
    </row>
    <row r="13" spans="1:11" ht="12.75" customHeight="1">
      <c r="A13" s="86" t="s">
        <v>140</v>
      </c>
      <c r="B13" s="87"/>
      <c r="C13" s="46">
        <f>SUM(C6:C10,C12)</f>
        <v>2927</v>
      </c>
      <c r="D13" s="46">
        <f>SUM(D6:D10,D12)</f>
        <v>1133</v>
      </c>
      <c r="E13" s="46">
        <f>SUM(E6:E10,E12)</f>
        <v>738</v>
      </c>
      <c r="F13" s="46">
        <f>SUM(F6:F10,F12)</f>
        <v>586</v>
      </c>
      <c r="G13" s="46">
        <f>SUM(G6:G10,G12)</f>
        <v>470</v>
      </c>
      <c r="H13" s="30"/>
      <c r="I13" s="37"/>
      <c r="J13" s="37"/>
      <c r="K13" s="28"/>
    </row>
    <row r="14" spans="1:11" ht="12.75" customHeight="1">
      <c r="A14" s="38">
        <v>7</v>
      </c>
      <c r="B14" s="38" t="s">
        <v>127</v>
      </c>
      <c r="C14" s="50">
        <f>PKSS!S38</f>
        <v>2985</v>
      </c>
      <c r="D14" s="47">
        <v>727</v>
      </c>
      <c r="E14" s="47">
        <v>574</v>
      </c>
      <c r="F14" s="47">
        <v>770</v>
      </c>
      <c r="G14" s="47">
        <v>914</v>
      </c>
      <c r="H14" s="30"/>
      <c r="I14" s="36"/>
      <c r="J14" s="36"/>
      <c r="K14" s="28"/>
    </row>
    <row r="15" spans="1:11" ht="12.75" customHeight="1">
      <c r="A15" s="86" t="s">
        <v>141</v>
      </c>
      <c r="B15" s="87"/>
      <c r="C15" s="46">
        <f>SUM(C6:C10,C12,C14)</f>
        <v>5912</v>
      </c>
      <c r="D15" s="46">
        <f>SUM(D6:D10,D12,D14)</f>
        <v>1860</v>
      </c>
      <c r="E15" s="46">
        <f>SUM(E6:E10,E12,E14)</f>
        <v>1312</v>
      </c>
      <c r="F15" s="46">
        <f>SUM(F6:F10,F12,F14)</f>
        <v>1356</v>
      </c>
      <c r="G15" s="46">
        <f>SUM(G6:G10,G12,G14)</f>
        <v>1384</v>
      </c>
      <c r="H15" s="30"/>
      <c r="I15" s="28"/>
      <c r="J15" s="28"/>
      <c r="K15" s="28"/>
    </row>
    <row r="16" spans="1:11" ht="12.75" customHeight="1">
      <c r="A16" s="38">
        <v>8</v>
      </c>
      <c r="B16" s="38" t="s">
        <v>108</v>
      </c>
      <c r="C16" s="50">
        <f>PKSS!S40</f>
        <v>0</v>
      </c>
      <c r="D16" s="47"/>
      <c r="E16" s="47"/>
      <c r="F16" s="47"/>
      <c r="G16" s="47"/>
      <c r="H16" s="30"/>
      <c r="I16" s="36"/>
      <c r="J16" s="36"/>
      <c r="K16" s="28"/>
    </row>
    <row r="17" spans="1:11" ht="12.75" customHeight="1">
      <c r="A17" s="38">
        <v>9</v>
      </c>
      <c r="B17" s="38" t="s">
        <v>107</v>
      </c>
      <c r="C17" s="50">
        <f>PKSS!S41</f>
        <v>0</v>
      </c>
      <c r="D17" s="47"/>
      <c r="E17" s="47"/>
      <c r="F17" s="47"/>
      <c r="G17" s="47"/>
      <c r="H17" s="30"/>
      <c r="I17" s="36"/>
      <c r="J17" s="36"/>
      <c r="K17" s="28"/>
    </row>
    <row r="18" spans="1:11" ht="12.75" customHeight="1">
      <c r="A18" s="86" t="s">
        <v>142</v>
      </c>
      <c r="B18" s="87"/>
      <c r="C18" s="46">
        <f>SUM(C16:C17)</f>
        <v>0</v>
      </c>
      <c r="D18" s="46">
        <f>SUM(D16:D17)</f>
        <v>0</v>
      </c>
      <c r="E18" s="46">
        <f>SUM(E16:E17)</f>
        <v>0</v>
      </c>
      <c r="F18" s="46">
        <f>SUM(F16:F17)</f>
        <v>0</v>
      </c>
      <c r="G18" s="46">
        <f>SUM(G16:G17)</f>
        <v>0</v>
      </c>
      <c r="H18" s="30"/>
      <c r="I18" s="36"/>
      <c r="J18" s="36"/>
      <c r="K18" s="28"/>
    </row>
    <row r="19" spans="1:11" ht="12.75" customHeight="1">
      <c r="A19" s="38">
        <v>10</v>
      </c>
      <c r="B19" s="39" t="s">
        <v>112</v>
      </c>
      <c r="C19" s="50">
        <f>PKSS!S43</f>
        <v>0</v>
      </c>
      <c r="D19" s="47"/>
      <c r="E19" s="47"/>
      <c r="F19" s="47"/>
      <c r="G19" s="47"/>
      <c r="H19" s="30"/>
      <c r="I19" s="36"/>
      <c r="J19" s="36"/>
      <c r="K19" s="28"/>
    </row>
    <row r="20" spans="1:11" ht="12.75" customHeight="1">
      <c r="A20" s="86" t="s">
        <v>143</v>
      </c>
      <c r="B20" s="87"/>
      <c r="C20" s="46">
        <f>SUM(C6:C10,C12,C14,C16:C17,C19)</f>
        <v>5912</v>
      </c>
      <c r="D20" s="46">
        <f>SUM(D6:D10,D12,D14,D16:D17,D19)</f>
        <v>1860</v>
      </c>
      <c r="E20" s="46">
        <f>SUM(E6:E10,E12,E14,E16:E17,E19)</f>
        <v>1312</v>
      </c>
      <c r="F20" s="46">
        <f>SUM(F6:F10,F12,F14,F16:F17,F19)</f>
        <v>1356</v>
      </c>
      <c r="G20" s="46">
        <f>SUM(G6:G10,G12,G14,G16:G17,G19)</f>
        <v>1384</v>
      </c>
      <c r="H20" s="30"/>
      <c r="I20" s="36"/>
      <c r="J20" s="36"/>
      <c r="K20" s="28"/>
    </row>
    <row r="21" spans="1:11" ht="12.75" customHeight="1">
      <c r="A21" s="38">
        <v>11</v>
      </c>
      <c r="B21" s="38" t="s">
        <v>95</v>
      </c>
      <c r="C21" s="50">
        <f>PKSS!S46</f>
        <v>3808</v>
      </c>
      <c r="D21" s="47">
        <v>1114</v>
      </c>
      <c r="E21" s="47">
        <v>702</v>
      </c>
      <c r="F21" s="47">
        <v>718</v>
      </c>
      <c r="G21" s="47">
        <v>1274</v>
      </c>
      <c r="H21" s="30"/>
      <c r="I21" s="36"/>
      <c r="J21" s="36"/>
      <c r="K21" s="28"/>
    </row>
    <row r="22" spans="1:11" ht="12.75" customHeight="1">
      <c r="A22" s="38">
        <v>12</v>
      </c>
      <c r="B22" s="38" t="s">
        <v>96</v>
      </c>
      <c r="C22" s="50">
        <f>PKSS!S47</f>
        <v>1234</v>
      </c>
      <c r="D22" s="47">
        <v>382</v>
      </c>
      <c r="E22" s="47">
        <v>281</v>
      </c>
      <c r="F22" s="47">
        <v>338</v>
      </c>
      <c r="G22" s="47">
        <v>233</v>
      </c>
      <c r="H22" s="30"/>
      <c r="I22" s="36"/>
      <c r="J22" s="36"/>
      <c r="K22" s="28"/>
    </row>
    <row r="23" spans="1:11" ht="12.75" customHeight="1">
      <c r="A23" s="38">
        <v>13</v>
      </c>
      <c r="B23" s="38" t="s">
        <v>97</v>
      </c>
      <c r="C23" s="50">
        <f>PKSS!S48</f>
        <v>1</v>
      </c>
      <c r="D23" s="47"/>
      <c r="E23" s="47"/>
      <c r="F23" s="47"/>
      <c r="G23" s="47">
        <v>1</v>
      </c>
      <c r="H23" s="30"/>
      <c r="I23" s="36"/>
      <c r="J23" s="36"/>
      <c r="K23" s="28"/>
    </row>
    <row r="24" spans="1:11" ht="12.75" customHeight="1">
      <c r="A24" s="38">
        <v>14</v>
      </c>
      <c r="B24" s="38" t="s">
        <v>109</v>
      </c>
      <c r="C24" s="50">
        <f>PKSS!S49</f>
        <v>9</v>
      </c>
      <c r="D24" s="47">
        <v>6</v>
      </c>
      <c r="E24" s="47">
        <v>3</v>
      </c>
      <c r="F24" s="47"/>
      <c r="G24" s="47"/>
      <c r="H24" s="30"/>
      <c r="I24" s="36"/>
      <c r="J24" s="36"/>
      <c r="K24" s="28"/>
    </row>
    <row r="25" spans="1:11" ht="12.75" customHeight="1">
      <c r="A25" s="38">
        <v>15</v>
      </c>
      <c r="B25" s="38" t="s">
        <v>110</v>
      </c>
      <c r="C25" s="50">
        <f>PKSS!S50</f>
        <v>0</v>
      </c>
      <c r="D25" s="47"/>
      <c r="E25" s="47"/>
      <c r="F25" s="47"/>
      <c r="G25" s="47"/>
      <c r="H25" s="30"/>
      <c r="I25" s="36"/>
      <c r="J25" s="36"/>
      <c r="K25" s="28"/>
    </row>
    <row r="26" spans="1:11" ht="12" customHeight="1">
      <c r="A26" s="29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5.75" customHeight="1">
      <c r="A27" s="88" t="s">
        <v>136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1:11" ht="13.5" customHeight="1">
      <c r="A28" s="91" t="s">
        <v>5</v>
      </c>
      <c r="B28" s="92" t="s">
        <v>120</v>
      </c>
      <c r="C28" s="92" t="s">
        <v>128</v>
      </c>
      <c r="D28" s="93" t="s">
        <v>122</v>
      </c>
      <c r="E28" s="93"/>
      <c r="F28" s="93"/>
      <c r="G28" s="93"/>
      <c r="H28" s="93" t="s">
        <v>137</v>
      </c>
      <c r="I28" s="93"/>
      <c r="J28" s="93"/>
      <c r="K28" s="28"/>
    </row>
    <row r="29" spans="1:10" s="29" customFormat="1" ht="48" customHeight="1">
      <c r="A29" s="91"/>
      <c r="B29" s="92"/>
      <c r="C29" s="92"/>
      <c r="D29" s="32" t="s">
        <v>123</v>
      </c>
      <c r="E29" s="32" t="s">
        <v>124</v>
      </c>
      <c r="F29" s="32" t="s">
        <v>125</v>
      </c>
      <c r="G29" s="32" t="s">
        <v>126</v>
      </c>
      <c r="H29" s="40" t="s">
        <v>129</v>
      </c>
      <c r="I29" s="40" t="s">
        <v>130</v>
      </c>
      <c r="J29" s="40" t="s">
        <v>25</v>
      </c>
    </row>
    <row r="30" spans="1:11" ht="12.75" customHeight="1">
      <c r="A30" s="34">
        <v>1</v>
      </c>
      <c r="B30" s="35" t="s">
        <v>76</v>
      </c>
      <c r="C30" s="50">
        <f>PKSS!N30</f>
        <v>4533</v>
      </c>
      <c r="D30" s="44">
        <v>2226</v>
      </c>
      <c r="E30" s="44">
        <v>1025</v>
      </c>
      <c r="F30" s="44">
        <v>616</v>
      </c>
      <c r="G30" s="44">
        <v>666</v>
      </c>
      <c r="H30" s="48">
        <v>280</v>
      </c>
      <c r="I30" s="48">
        <v>7</v>
      </c>
      <c r="J30" s="52">
        <f>SUM(H30:I30)</f>
        <v>287</v>
      </c>
      <c r="K30" s="28"/>
    </row>
    <row r="31" spans="1:11" ht="12.75" customHeight="1">
      <c r="A31" s="34">
        <v>2</v>
      </c>
      <c r="B31" s="35" t="s">
        <v>138</v>
      </c>
      <c r="C31" s="50">
        <f>PKSS!N31</f>
        <v>37</v>
      </c>
      <c r="D31" s="44">
        <v>37</v>
      </c>
      <c r="E31" s="44"/>
      <c r="F31" s="44"/>
      <c r="G31" s="44"/>
      <c r="H31" s="48"/>
      <c r="I31" s="48"/>
      <c r="J31" s="52">
        <f>SUM(H31:I31)</f>
        <v>0</v>
      </c>
      <c r="K31" s="28"/>
    </row>
    <row r="32" spans="1:11" ht="12.75" customHeight="1">
      <c r="A32" s="34">
        <v>3</v>
      </c>
      <c r="B32" s="34" t="s">
        <v>77</v>
      </c>
      <c r="C32" s="50">
        <f>PKSS!N32</f>
        <v>36</v>
      </c>
      <c r="D32" s="44">
        <v>12</v>
      </c>
      <c r="E32" s="44">
        <v>20</v>
      </c>
      <c r="F32" s="44">
        <v>3</v>
      </c>
      <c r="G32" s="44">
        <v>1</v>
      </c>
      <c r="H32" s="47"/>
      <c r="I32" s="47"/>
      <c r="J32" s="50">
        <f>SUM(H32:I32)</f>
        <v>0</v>
      </c>
      <c r="K32" s="28"/>
    </row>
    <row r="33" spans="1:11" ht="12.75" customHeight="1">
      <c r="A33" s="34">
        <v>4</v>
      </c>
      <c r="B33" s="34" t="s">
        <v>139</v>
      </c>
      <c r="C33" s="50">
        <f>PKSS!N33</f>
        <v>0</v>
      </c>
      <c r="D33" s="44"/>
      <c r="E33" s="44"/>
      <c r="F33" s="44"/>
      <c r="G33" s="44"/>
      <c r="H33" s="47"/>
      <c r="I33" s="47"/>
      <c r="J33" s="50">
        <f>SUM(H33:I33)</f>
        <v>0</v>
      </c>
      <c r="K33" s="28"/>
    </row>
    <row r="34" spans="1:11" ht="12.75" customHeight="1">
      <c r="A34" s="34">
        <v>5</v>
      </c>
      <c r="B34" s="34" t="s">
        <v>92</v>
      </c>
      <c r="C34" s="51">
        <f>PKSS!N34</f>
        <v>0</v>
      </c>
      <c r="D34" s="45"/>
      <c r="E34" s="45"/>
      <c r="F34" s="45"/>
      <c r="G34" s="45"/>
      <c r="H34" s="49"/>
      <c r="I34" s="49"/>
      <c r="J34" s="51">
        <f>SUM(H34:I34)</f>
        <v>0</v>
      </c>
      <c r="K34" s="28"/>
    </row>
    <row r="35" spans="1:11" ht="12.75" customHeight="1">
      <c r="A35" s="86" t="s">
        <v>133</v>
      </c>
      <c r="B35" s="87"/>
      <c r="C35" s="46">
        <f>SUM(C30:C34)</f>
        <v>4606</v>
      </c>
      <c r="D35" s="46">
        <f aca="true" t="shared" si="0" ref="D35:J35">SUM(D30:D34)</f>
        <v>2275</v>
      </c>
      <c r="E35" s="46">
        <f t="shared" si="0"/>
        <v>1045</v>
      </c>
      <c r="F35" s="46">
        <f t="shared" si="0"/>
        <v>619</v>
      </c>
      <c r="G35" s="46">
        <f t="shared" si="0"/>
        <v>667</v>
      </c>
      <c r="H35" s="46">
        <f t="shared" si="0"/>
        <v>280</v>
      </c>
      <c r="I35" s="46">
        <f t="shared" si="0"/>
        <v>7</v>
      </c>
      <c r="J35" s="46">
        <f t="shared" si="0"/>
        <v>287</v>
      </c>
      <c r="K35" s="28"/>
    </row>
    <row r="36" spans="1:11" ht="12.75" customHeight="1">
      <c r="A36" s="34">
        <v>6</v>
      </c>
      <c r="B36" s="34" t="s">
        <v>94</v>
      </c>
      <c r="C36" s="50">
        <f>PKSS!N36</f>
        <v>931</v>
      </c>
      <c r="D36" s="44">
        <v>482</v>
      </c>
      <c r="E36" s="44">
        <v>221</v>
      </c>
      <c r="F36" s="44">
        <v>198</v>
      </c>
      <c r="G36" s="44">
        <v>30</v>
      </c>
      <c r="H36" s="47"/>
      <c r="I36" s="47"/>
      <c r="J36" s="50">
        <f>SUM(H36:I36)</f>
        <v>0</v>
      </c>
      <c r="K36" s="28"/>
    </row>
    <row r="37" spans="1:10" ht="12.75" customHeight="1">
      <c r="A37" s="86" t="s">
        <v>140</v>
      </c>
      <c r="B37" s="87"/>
      <c r="C37" s="46">
        <f>SUM(C30:C34,C36)</f>
        <v>5537</v>
      </c>
      <c r="D37" s="46">
        <f aca="true" t="shared" si="1" ref="D37:J37">SUM(D30:D34,D36)</f>
        <v>2757</v>
      </c>
      <c r="E37" s="46">
        <f t="shared" si="1"/>
        <v>1266</v>
      </c>
      <c r="F37" s="46">
        <f t="shared" si="1"/>
        <v>817</v>
      </c>
      <c r="G37" s="46">
        <f t="shared" si="1"/>
        <v>697</v>
      </c>
      <c r="H37" s="46">
        <f t="shared" si="1"/>
        <v>280</v>
      </c>
      <c r="I37" s="46">
        <f t="shared" si="1"/>
        <v>7</v>
      </c>
      <c r="J37" s="46">
        <f t="shared" si="1"/>
        <v>287</v>
      </c>
    </row>
    <row r="38" spans="1:10" ht="12.75" customHeight="1">
      <c r="A38" s="38">
        <v>7</v>
      </c>
      <c r="B38" s="38" t="s">
        <v>127</v>
      </c>
      <c r="C38" s="50">
        <f>PKSS!N38</f>
        <v>2135</v>
      </c>
      <c r="D38" s="47">
        <v>513</v>
      </c>
      <c r="E38" s="47">
        <v>582</v>
      </c>
      <c r="F38" s="47">
        <v>518</v>
      </c>
      <c r="G38" s="47">
        <v>522</v>
      </c>
      <c r="H38" s="47">
        <v>252</v>
      </c>
      <c r="I38" s="47"/>
      <c r="J38" s="50">
        <f>SUM(H38:I38)</f>
        <v>252</v>
      </c>
    </row>
    <row r="39" spans="1:10" ht="12.75" customHeight="1">
      <c r="A39" s="86" t="s">
        <v>141</v>
      </c>
      <c r="B39" s="87"/>
      <c r="C39" s="46">
        <f>SUM(C30:C34,C36,C38)</f>
        <v>7672</v>
      </c>
      <c r="D39" s="46">
        <f aca="true" t="shared" si="2" ref="D39:J39">SUM(D30:D34,D36,D38)</f>
        <v>3270</v>
      </c>
      <c r="E39" s="46">
        <f t="shared" si="2"/>
        <v>1848</v>
      </c>
      <c r="F39" s="46">
        <f t="shared" si="2"/>
        <v>1335</v>
      </c>
      <c r="G39" s="46">
        <f t="shared" si="2"/>
        <v>1219</v>
      </c>
      <c r="H39" s="46">
        <f t="shared" si="2"/>
        <v>532</v>
      </c>
      <c r="I39" s="46">
        <f t="shared" si="2"/>
        <v>7</v>
      </c>
      <c r="J39" s="46">
        <f t="shared" si="2"/>
        <v>539</v>
      </c>
    </row>
    <row r="40" spans="1:10" ht="12.75" customHeight="1">
      <c r="A40" s="38">
        <v>8</v>
      </c>
      <c r="B40" s="38" t="s">
        <v>108</v>
      </c>
      <c r="C40" s="50">
        <f>PKSS!N40</f>
        <v>2</v>
      </c>
      <c r="D40" s="47">
        <v>2</v>
      </c>
      <c r="E40" s="47"/>
      <c r="F40" s="47"/>
      <c r="G40" s="47"/>
      <c r="H40" s="47"/>
      <c r="I40" s="47"/>
      <c r="J40" s="50">
        <f>SUM(H40:I40)</f>
        <v>0</v>
      </c>
    </row>
    <row r="41" spans="1:10" ht="12.75" customHeight="1">
      <c r="A41" s="38">
        <v>9</v>
      </c>
      <c r="B41" s="38" t="s">
        <v>107</v>
      </c>
      <c r="C41" s="50">
        <f>PKSS!N41</f>
        <v>0</v>
      </c>
      <c r="D41" s="47"/>
      <c r="E41" s="47"/>
      <c r="F41" s="47"/>
      <c r="G41" s="47"/>
      <c r="H41" s="47"/>
      <c r="I41" s="47"/>
      <c r="J41" s="50">
        <f>SUM(H41:I41)</f>
        <v>0</v>
      </c>
    </row>
    <row r="42" spans="1:10" ht="12.75" customHeight="1">
      <c r="A42" s="86" t="s">
        <v>142</v>
      </c>
      <c r="B42" s="87"/>
      <c r="C42" s="46">
        <f>SUM(C40:C41)</f>
        <v>2</v>
      </c>
      <c r="D42" s="46">
        <f aca="true" t="shared" si="3" ref="D42:J42">SUM(D40:D41)</f>
        <v>2</v>
      </c>
      <c r="E42" s="46">
        <f t="shared" si="3"/>
        <v>0</v>
      </c>
      <c r="F42" s="46">
        <f t="shared" si="3"/>
        <v>0</v>
      </c>
      <c r="G42" s="46">
        <f t="shared" si="3"/>
        <v>0</v>
      </c>
      <c r="H42" s="46">
        <f t="shared" si="3"/>
        <v>0</v>
      </c>
      <c r="I42" s="46">
        <f t="shared" si="3"/>
        <v>0</v>
      </c>
      <c r="J42" s="46">
        <f t="shared" si="3"/>
        <v>0</v>
      </c>
    </row>
    <row r="43" spans="1:10" ht="12.75" customHeight="1">
      <c r="A43" s="38">
        <v>10</v>
      </c>
      <c r="B43" s="39" t="s">
        <v>112</v>
      </c>
      <c r="C43" s="50">
        <f>PKSS!N43</f>
        <v>0</v>
      </c>
      <c r="D43" s="47"/>
      <c r="E43" s="47"/>
      <c r="F43" s="47"/>
      <c r="G43" s="47"/>
      <c r="H43" s="47"/>
      <c r="I43" s="47"/>
      <c r="J43" s="50">
        <f>SUM(H43:I43)</f>
        <v>0</v>
      </c>
    </row>
    <row r="44" spans="1:10" ht="12.75" customHeight="1">
      <c r="A44" s="86" t="s">
        <v>143</v>
      </c>
      <c r="B44" s="87"/>
      <c r="C44" s="46">
        <f>SUM(C30:C34,C36,C38,C40:C41,C43)</f>
        <v>7674</v>
      </c>
      <c r="D44" s="46">
        <f aca="true" t="shared" si="4" ref="D44:J44">SUM(D30:D34,D36,D38,D40:D41,D43)</f>
        <v>3272</v>
      </c>
      <c r="E44" s="46">
        <f t="shared" si="4"/>
        <v>1848</v>
      </c>
      <c r="F44" s="46">
        <f t="shared" si="4"/>
        <v>1335</v>
      </c>
      <c r="G44" s="46">
        <f t="shared" si="4"/>
        <v>1219</v>
      </c>
      <c r="H44" s="46">
        <f t="shared" si="4"/>
        <v>532</v>
      </c>
      <c r="I44" s="46">
        <f t="shared" si="4"/>
        <v>7</v>
      </c>
      <c r="J44" s="46">
        <f t="shared" si="4"/>
        <v>539</v>
      </c>
    </row>
    <row r="45" spans="1:10" ht="12.75" customHeight="1">
      <c r="A45" s="38">
        <v>11</v>
      </c>
      <c r="B45" s="38" t="s">
        <v>95</v>
      </c>
      <c r="C45" s="50">
        <f>PKSS!N46</f>
        <v>3016</v>
      </c>
      <c r="D45" s="47">
        <v>416</v>
      </c>
      <c r="E45" s="47">
        <v>785</v>
      </c>
      <c r="F45" s="47">
        <v>1007</v>
      </c>
      <c r="G45" s="47">
        <v>808</v>
      </c>
      <c r="H45" s="45">
        <v>447</v>
      </c>
      <c r="I45" s="45"/>
      <c r="J45" s="51">
        <f>SUM(H45:I45)</f>
        <v>447</v>
      </c>
    </row>
    <row r="46" spans="1:10" ht="12.75" customHeight="1">
      <c r="A46" s="38">
        <v>12</v>
      </c>
      <c r="B46" s="38" t="s">
        <v>96</v>
      </c>
      <c r="C46" s="50">
        <f>PKSS!N47</f>
        <v>859</v>
      </c>
      <c r="D46" s="47">
        <v>46</v>
      </c>
      <c r="E46" s="47">
        <v>103</v>
      </c>
      <c r="F46" s="47">
        <v>428</v>
      </c>
      <c r="G46" s="47">
        <v>282</v>
      </c>
      <c r="H46" s="45"/>
      <c r="I46" s="45"/>
      <c r="J46" s="51">
        <f>SUM(H46:I46)</f>
        <v>0</v>
      </c>
    </row>
    <row r="47" spans="1:10" ht="12.75" customHeight="1">
      <c r="A47" s="38">
        <v>13</v>
      </c>
      <c r="B47" s="38" t="s">
        <v>97</v>
      </c>
      <c r="C47" s="50">
        <f>PKSS!N48</f>
        <v>3</v>
      </c>
      <c r="D47" s="47"/>
      <c r="E47" s="47"/>
      <c r="F47" s="47"/>
      <c r="G47" s="47">
        <v>3</v>
      </c>
      <c r="H47" s="45"/>
      <c r="I47" s="45"/>
      <c r="J47" s="51">
        <f>SUM(H47:I47)</f>
        <v>0</v>
      </c>
    </row>
    <row r="48" spans="1:10" ht="12.75" customHeight="1">
      <c r="A48" s="38">
        <v>14</v>
      </c>
      <c r="B48" s="38" t="s">
        <v>109</v>
      </c>
      <c r="C48" s="50">
        <f>PKSS!N49</f>
        <v>44</v>
      </c>
      <c r="D48" s="47">
        <v>42</v>
      </c>
      <c r="E48" s="47">
        <v>2</v>
      </c>
      <c r="F48" s="47"/>
      <c r="G48" s="47"/>
      <c r="H48" s="45"/>
      <c r="I48" s="45"/>
      <c r="J48" s="51">
        <f>SUM(H48:I48)</f>
        <v>0</v>
      </c>
    </row>
    <row r="49" spans="1:10" ht="12.75" customHeight="1">
      <c r="A49" s="38">
        <v>15</v>
      </c>
      <c r="B49" s="38" t="s">
        <v>110</v>
      </c>
      <c r="C49" s="50">
        <f>PKSS!N50</f>
        <v>4984</v>
      </c>
      <c r="D49" s="47">
        <v>4984</v>
      </c>
      <c r="E49" s="47"/>
      <c r="F49" s="47"/>
      <c r="G49" s="47"/>
      <c r="H49" s="45"/>
      <c r="I49" s="45"/>
      <c r="J49" s="51">
        <f>SUM(H49:I49)</f>
        <v>0</v>
      </c>
    </row>
    <row r="51" spans="1:10" ht="16.5" thickBot="1">
      <c r="A51" s="29"/>
      <c r="B51" s="28"/>
      <c r="C51" s="28"/>
      <c r="D51" s="28"/>
      <c r="E51" s="41"/>
      <c r="F51" s="42" t="s">
        <v>114</v>
      </c>
      <c r="G51" s="28"/>
      <c r="H51" s="28"/>
      <c r="I51" s="28"/>
      <c r="J51" s="28"/>
    </row>
    <row r="52" spans="1:10" ht="15.75" thickBot="1">
      <c r="A52" s="29"/>
      <c r="B52" s="28"/>
      <c r="C52" s="28"/>
      <c r="D52" s="94" t="s">
        <v>131</v>
      </c>
      <c r="E52" s="94"/>
      <c r="F52" s="95" t="str">
        <f>PKSS!AK53</f>
        <v>Милица Ђорђевић Вељковић</v>
      </c>
      <c r="G52" s="96"/>
      <c r="H52" s="96"/>
      <c r="I52" s="96"/>
      <c r="J52" s="97"/>
    </row>
    <row r="55" spans="2:6" ht="14.25">
      <c r="B55" s="28"/>
      <c r="C55" s="28"/>
      <c r="D55" s="28"/>
      <c r="E55" s="43"/>
      <c r="F55" s="43" t="s">
        <v>132</v>
      </c>
    </row>
  </sheetData>
  <sheetProtection password="DF2F" sheet="1"/>
  <mergeCells count="25">
    <mergeCell ref="C28:C29"/>
    <mergeCell ref="A13:B13"/>
    <mergeCell ref="A15:B15"/>
    <mergeCell ref="A18:B18"/>
    <mergeCell ref="A37:B37"/>
    <mergeCell ref="A39:B39"/>
    <mergeCell ref="A42:B42"/>
    <mergeCell ref="D52:E52"/>
    <mergeCell ref="A44:B44"/>
    <mergeCell ref="A20:B20"/>
    <mergeCell ref="A27:K27"/>
    <mergeCell ref="F52:J52"/>
    <mergeCell ref="A28:A29"/>
    <mergeCell ref="B28:B29"/>
    <mergeCell ref="D28:G28"/>
    <mergeCell ref="H28:J28"/>
    <mergeCell ref="A35:B35"/>
    <mergeCell ref="A11:B11"/>
    <mergeCell ref="A1:C1"/>
    <mergeCell ref="D1:K1"/>
    <mergeCell ref="A3:K3"/>
    <mergeCell ref="A4:A5"/>
    <mergeCell ref="B4:B5"/>
    <mergeCell ref="C4:C5"/>
    <mergeCell ref="D4:G4"/>
  </mergeCells>
  <conditionalFormatting sqref="D1">
    <cfRule type="cellIs" priority="1" dxfId="0" operator="equal" stopIfTrue="1">
      <formula>$Z$1</formula>
    </cfRule>
  </conditionalFormatting>
  <conditionalFormatting sqref="C6:C25 C30:C49">
    <cfRule type="expression" priority="2" dxfId="0" stopIfTrue="1">
      <formula>(SUM($D6:$G6))&lt;&gt;$C6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D14:G14 D16:G17 D21:G25 D6:G10 D36:I36 D38:I38 D40:I41 D45:I49 D12:G12 D30:I34">
      <formula1>0</formula1>
      <formula2>99999999</formula2>
    </dataValidation>
    <dataValidation type="whole" allowBlank="1" showInputMessage="1" showErrorMessage="1" errorTitle="Погрешан унос." error="Можете унети само цео број, нулу или оставити празно." sqref="D43:I43 I14:J14 D19:G19 I6:J9 I11:J12 I16:J25">
      <formula1>0</formula1>
      <formula2>99999999</formula2>
    </dataValidation>
  </dataValidations>
  <printOptions/>
  <pageMargins left="0.7086614173228347" right="0.7086614173228347" top="0.35433070866141736" bottom="0.35433070866141736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2018-07-09T10:15:04Z</dcterms:modified>
  <cp:category/>
  <cp:version/>
  <cp:contentType/>
  <cp:contentStatus/>
</cp:coreProperties>
</file>